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175" activeTab="3"/>
  </bookViews>
  <sheets>
    <sheet name="汇总" sheetId="1" r:id="rId1"/>
    <sheet name="一包" sheetId="2" r:id="rId2"/>
    <sheet name="二包" sheetId="3" r:id="rId3"/>
    <sheet name="三包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18278</author>
  </authors>
  <commentList>
    <comment ref="J16" authorId="0">
      <text>
        <r>
          <rPr>
            <b/>
            <sz val="9"/>
            <rFont val="宋体"/>
            <charset val="134"/>
          </rPr>
          <t>18278:</t>
        </r>
        <r>
          <rPr>
            <sz val="9"/>
            <rFont val="宋体"/>
            <charset val="134"/>
          </rPr>
          <t xml:space="preserve">
含税价 3%
剩下家具不含税
</t>
        </r>
      </text>
    </comment>
  </commentList>
</comments>
</file>

<file path=xl/comments2.xml><?xml version="1.0" encoding="utf-8"?>
<comments xmlns="http://schemas.openxmlformats.org/spreadsheetml/2006/main">
  <authors>
    <author>18278</author>
  </authors>
  <commentList>
    <comment ref="J16" authorId="0">
      <text>
        <r>
          <rPr>
            <b/>
            <sz val="9"/>
            <rFont val="宋体"/>
            <charset val="134"/>
          </rPr>
          <t>18278:</t>
        </r>
        <r>
          <rPr>
            <sz val="9"/>
            <rFont val="宋体"/>
            <charset val="134"/>
          </rPr>
          <t xml:space="preserve">
含税价 3%
剩下家具不含税
</t>
        </r>
      </text>
    </comment>
  </commentList>
</comments>
</file>

<file path=xl/sharedStrings.xml><?xml version="1.0" encoding="utf-8"?>
<sst xmlns="http://schemas.openxmlformats.org/spreadsheetml/2006/main" count="455" uniqueCount="100">
  <si>
    <t>处 置 资 产 明 细 清 单</t>
  </si>
  <si>
    <t xml:space="preserve">单位：湖南中南沛心教育管理有限公司                                                               </t>
  </si>
  <si>
    <t xml:space="preserve"> 金额单位：人民币元</t>
  </si>
  <si>
    <t>汇总表中位置</t>
  </si>
  <si>
    <t>设备
编号</t>
  </si>
  <si>
    <t>设备名称</t>
  </si>
  <si>
    <t>规格型号</t>
  </si>
  <si>
    <t>生产厂家</t>
  </si>
  <si>
    <t>计量
单位</t>
  </si>
  <si>
    <t>数量</t>
  </si>
  <si>
    <t>购置日期</t>
  </si>
  <si>
    <t>启用日期</t>
  </si>
  <si>
    <t>账面价值</t>
  </si>
  <si>
    <t>评估价值</t>
  </si>
  <si>
    <t>处置底价</t>
  </si>
  <si>
    <t>备注</t>
  </si>
  <si>
    <t>原值</t>
  </si>
  <si>
    <t>净值</t>
  </si>
  <si>
    <t>成新率%</t>
  </si>
  <si>
    <t>变现率</t>
  </si>
  <si>
    <t>030002</t>
  </si>
  <si>
    <t>启天台式电脑</t>
  </si>
  <si>
    <t>启天M420</t>
  </si>
  <si>
    <t>联想公司</t>
  </si>
  <si>
    <t>台</t>
  </si>
  <si>
    <t>报废</t>
  </si>
  <si>
    <t>030003</t>
  </si>
  <si>
    <t>030004</t>
  </si>
  <si>
    <t>联想台式电脑</t>
  </si>
  <si>
    <t>联想M425</t>
  </si>
  <si>
    <t>030013</t>
  </si>
  <si>
    <t>M427</t>
  </si>
  <si>
    <t>运行慢</t>
  </si>
  <si>
    <t>030014</t>
  </si>
  <si>
    <t>030015</t>
  </si>
  <si>
    <t>030016</t>
  </si>
  <si>
    <t>030017</t>
  </si>
  <si>
    <t>030018</t>
  </si>
  <si>
    <t>030019</t>
  </si>
  <si>
    <t>030020</t>
  </si>
  <si>
    <t>060001</t>
  </si>
  <si>
    <t>休息区沙发桌椅</t>
  </si>
  <si>
    <t>皮沙发6个，桌子3个</t>
  </si>
  <si>
    <t>佛山格然家具有限公司</t>
  </si>
  <si>
    <t>套</t>
  </si>
  <si>
    <t>030023</t>
  </si>
  <si>
    <t>030030</t>
  </si>
  <si>
    <t>发票打印机</t>
  </si>
  <si>
    <t>实达BP630KII</t>
  </si>
  <si>
    <t>福建实达电脑设备有限公司</t>
  </si>
  <si>
    <t>030031</t>
  </si>
  <si>
    <t>投影仪</t>
  </si>
  <si>
    <t>优派PG706WU、飞图盒</t>
  </si>
  <si>
    <t>030032</t>
  </si>
  <si>
    <t>艾道校园电子智慧屏3块</t>
  </si>
  <si>
    <t>ADACB21TP</t>
  </si>
  <si>
    <t>广州艾道信息咨询有限公司</t>
  </si>
  <si>
    <t>块</t>
  </si>
  <si>
    <t>030034</t>
  </si>
  <si>
    <t>台式电脑</t>
  </si>
  <si>
    <t>组装机</t>
  </si>
  <si>
    <t>长沙宇信科贸有限公司</t>
  </si>
  <si>
    <t>030035</t>
  </si>
  <si>
    <t>030036</t>
  </si>
  <si>
    <t>060002-07</t>
  </si>
  <si>
    <t>条桌</t>
  </si>
  <si>
    <t>1200*600*750</t>
  </si>
  <si>
    <t>长沙凯跃家具有限公司</t>
  </si>
  <si>
    <t>三人位沙发+茶几</t>
  </si>
  <si>
    <t>常规</t>
  </si>
  <si>
    <t>卡位</t>
  </si>
  <si>
    <t>1400*1800*1200</t>
  </si>
  <si>
    <t>班台椅</t>
  </si>
  <si>
    <t>部分配件失效</t>
  </si>
  <si>
    <t>讲台</t>
  </si>
  <si>
    <t>立式</t>
  </si>
  <si>
    <t>铁皮柜</t>
  </si>
  <si>
    <t>长条桌</t>
  </si>
  <si>
    <t>1200*400*750</t>
  </si>
  <si>
    <t>茶水柜</t>
  </si>
  <si>
    <t>800*400*750</t>
  </si>
  <si>
    <t>1600*600*750</t>
  </si>
  <si>
    <t>沙发+茶几</t>
  </si>
  <si>
    <t>3*+1+1+茶几</t>
  </si>
  <si>
    <t>书架</t>
  </si>
  <si>
    <t>1600*400*2000</t>
  </si>
  <si>
    <t>网布椅</t>
  </si>
  <si>
    <t>部分微掉色</t>
  </si>
  <si>
    <t>真皮椅</t>
  </si>
  <si>
    <t>卡扣微瑕</t>
  </si>
  <si>
    <t>文件柜</t>
  </si>
  <si>
    <t>2400*400*1800</t>
  </si>
  <si>
    <t>老板椅</t>
  </si>
  <si>
    <t>老板桌</t>
  </si>
  <si>
    <t>2200*1000*750</t>
  </si>
  <si>
    <t>1600*400*1800</t>
  </si>
  <si>
    <t>班台</t>
  </si>
  <si>
    <t>1600*800*750</t>
  </si>
  <si>
    <t>合     计</t>
  </si>
  <si>
    <t>打包处置价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</si>
</sst>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"/>
    <numFmt numFmtId="178" formatCode="#,##0.00_ "/>
    <numFmt numFmtId="179" formatCode="_ * #,##0_ ;_ * \-#,##0_ ;_ * &quot;&quot;\-&quot;&quot;??_ ;_ @_ "/>
  </numFmts>
  <fonts count="32">
    <font>
      <sz val="11"/>
      <color theme="1"/>
      <name val="宋体"/>
      <charset val="134"/>
      <scheme val="minor"/>
    </font>
    <font>
      <sz val="18"/>
      <name val="Times New Roman"/>
      <charset val="134"/>
    </font>
    <font>
      <sz val="9"/>
      <name val="华文仿宋"/>
      <charset val="134"/>
    </font>
    <font>
      <b/>
      <sz val="9"/>
      <name val="华文仿宋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9"/>
      <color theme="1"/>
      <name val="华文仿宋"/>
      <charset val="134"/>
    </font>
    <font>
      <sz val="9"/>
      <color rgb="FFFF0000"/>
      <name val="华文仿宋"/>
      <charset val="134"/>
    </font>
    <font>
      <sz val="9"/>
      <color rgb="FF00000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3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1" fillId="0" borderId="0" xfId="0" applyNumberFormat="1" applyFont="1" applyAlignment="1">
      <alignment horizontal="center" vertical="center" wrapText="1"/>
    </xf>
    <xf numFmtId="9" fontId="1" fillId="0" borderId="0" xfId="3" applyFont="1" applyFill="1" applyAlignment="1">
      <alignment horizontal="center" vertical="center" wrapText="1"/>
    </xf>
    <xf numFmtId="43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9" fontId="2" fillId="0" borderId="0" xfId="3" applyFont="1" applyFill="1" applyAlignment="1">
      <alignment horizontal="center" vertical="center" wrapText="1"/>
    </xf>
    <xf numFmtId="43" fontId="3" fillId="0" borderId="1" xfId="49" applyNumberFormat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9" fontId="2" fillId="0" borderId="1" xfId="3" applyFont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right" vertical="center" wrapText="1"/>
    </xf>
    <xf numFmtId="4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center" vertical="center" wrapText="1" shrinkToFit="1"/>
    </xf>
    <xf numFmtId="9" fontId="9" fillId="0" borderId="1" xfId="3" applyFont="1" applyFill="1" applyBorder="1" applyAlignment="1">
      <alignment horizontal="center" vertical="center" wrapText="1" shrinkToFit="1"/>
    </xf>
    <xf numFmtId="43" fontId="2" fillId="0" borderId="1" xfId="0" applyNumberFormat="1" applyFont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4" fillId="0" borderId="0" xfId="0" applyNumberFormat="1" applyFont="1" applyFill="1" applyAlignment="1">
      <alignment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48576"/>
  <sheetViews>
    <sheetView zoomScale="115" zoomScaleNormal="115" topLeftCell="E17" workbookViewId="0">
      <selection activeCell="J47" sqref="J47"/>
    </sheetView>
  </sheetViews>
  <sheetFormatPr defaultColWidth="9" defaultRowHeight="13.1"/>
  <cols>
    <col min="1" max="1" width="6.53982300884956" style="4" customWidth="1"/>
    <col min="2" max="2" width="7.36283185840708" style="4" customWidth="1"/>
    <col min="3" max="3" width="19" style="4" customWidth="1"/>
    <col min="4" max="4" width="18.5398230088496" style="4" customWidth="1"/>
    <col min="5" max="5" width="21.070796460177" style="4" customWidth="1"/>
    <col min="6" max="6" width="5.08849557522124" style="4" customWidth="1"/>
    <col min="7" max="7" width="3.90265486725664" style="4" customWidth="1"/>
    <col min="8" max="9" width="7.08849557522124" style="4" customWidth="1"/>
    <col min="10" max="10" width="11.0973451327434" style="5" customWidth="1"/>
    <col min="11" max="11" width="10.1681415929204" style="5" customWidth="1"/>
    <col min="12" max="12" width="11.0973451327434" style="5" customWidth="1"/>
    <col min="13" max="13" width="6.36283185840708" style="6" customWidth="1"/>
    <col min="14" max="14" width="5.50442477876106" style="7" customWidth="1"/>
    <col min="15" max="16" width="8.90265486725664" style="4" customWidth="1"/>
    <col min="17" max="17" width="12.0884955752212" style="6" customWidth="1"/>
    <col min="18" max="16384" width="9" style="4"/>
  </cols>
  <sheetData>
    <row r="1" s="1" customFormat="1" ht="23.25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20"/>
      <c r="K1" s="20"/>
      <c r="L1" s="20"/>
      <c r="M1" s="9"/>
      <c r="N1" s="21"/>
      <c r="O1" s="9"/>
      <c r="P1" s="9"/>
      <c r="Q1" s="9"/>
    </row>
    <row r="2" s="2" customFormat="1" ht="14" customHeight="1" spans="1:17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22"/>
      <c r="K2" s="22"/>
      <c r="L2" s="22"/>
      <c r="M2" s="23" t="s">
        <v>2</v>
      </c>
      <c r="N2" s="24"/>
      <c r="O2" s="23"/>
      <c r="P2" s="23"/>
      <c r="Q2" s="23"/>
    </row>
    <row r="3" s="3" customFormat="1" ht="19" customHeight="1" spans="1:1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5" t="s">
        <v>12</v>
      </c>
      <c r="K3" s="25"/>
      <c r="L3" s="26" t="s">
        <v>13</v>
      </c>
      <c r="M3" s="12"/>
      <c r="N3" s="27"/>
      <c r="O3" s="12"/>
      <c r="P3" s="28" t="s">
        <v>14</v>
      </c>
      <c r="Q3" s="12" t="s">
        <v>15</v>
      </c>
    </row>
    <row r="4" s="3" customFormat="1" ht="19" customHeight="1" spans="1:17">
      <c r="A4" s="12"/>
      <c r="B4" s="12"/>
      <c r="C4" s="12"/>
      <c r="D4" s="12"/>
      <c r="E4" s="12"/>
      <c r="F4" s="12"/>
      <c r="G4" s="12"/>
      <c r="H4" s="12"/>
      <c r="I4" s="12"/>
      <c r="J4" s="26" t="s">
        <v>16</v>
      </c>
      <c r="K4" s="26" t="s">
        <v>17</v>
      </c>
      <c r="L4" s="26" t="s">
        <v>16</v>
      </c>
      <c r="M4" s="12" t="s">
        <v>18</v>
      </c>
      <c r="N4" s="27" t="s">
        <v>19</v>
      </c>
      <c r="O4" s="12" t="s">
        <v>17</v>
      </c>
      <c r="P4" s="29"/>
      <c r="Q4" s="12"/>
    </row>
    <row r="5" s="2" customFormat="1" ht="14" customHeight="1" spans="1:17">
      <c r="A5" s="13">
        <v>1</v>
      </c>
      <c r="B5" s="13" t="s">
        <v>20</v>
      </c>
      <c r="C5" s="14" t="s">
        <v>21</v>
      </c>
      <c r="D5" s="14" t="s">
        <v>22</v>
      </c>
      <c r="E5" s="14" t="s">
        <v>23</v>
      </c>
      <c r="F5" s="13">
        <v>1</v>
      </c>
      <c r="G5" s="13" t="s">
        <v>24</v>
      </c>
      <c r="H5" s="15">
        <v>43708</v>
      </c>
      <c r="I5" s="15">
        <v>43708</v>
      </c>
      <c r="J5" s="53">
        <v>4115.05</v>
      </c>
      <c r="K5" s="53">
        <v>205.75</v>
      </c>
      <c r="L5" s="53">
        <v>50</v>
      </c>
      <c r="M5" s="54"/>
      <c r="N5" s="55"/>
      <c r="O5" s="56">
        <v>50</v>
      </c>
      <c r="P5" s="56"/>
      <c r="Q5" s="13" t="s">
        <v>25</v>
      </c>
    </row>
    <row r="6" s="2" customFormat="1" ht="14" customHeight="1" spans="1:17">
      <c r="A6" s="13">
        <v>2</v>
      </c>
      <c r="B6" s="13" t="s">
        <v>26</v>
      </c>
      <c r="C6" s="14" t="s">
        <v>21</v>
      </c>
      <c r="D6" s="14" t="s">
        <v>22</v>
      </c>
      <c r="E6" s="14" t="s">
        <v>23</v>
      </c>
      <c r="F6" s="13">
        <v>1</v>
      </c>
      <c r="G6" s="13" t="s">
        <v>24</v>
      </c>
      <c r="H6" s="15">
        <v>43708</v>
      </c>
      <c r="I6" s="15">
        <v>43708</v>
      </c>
      <c r="J6" s="53">
        <v>4115.04</v>
      </c>
      <c r="K6" s="53">
        <v>205.75</v>
      </c>
      <c r="L6" s="53">
        <v>50</v>
      </c>
      <c r="M6" s="54"/>
      <c r="N6" s="55"/>
      <c r="O6" s="56">
        <v>50</v>
      </c>
      <c r="P6" s="56"/>
      <c r="Q6" s="13" t="s">
        <v>25</v>
      </c>
    </row>
    <row r="7" s="2" customFormat="1" ht="14" customHeight="1" spans="1:17">
      <c r="A7" s="13">
        <v>3</v>
      </c>
      <c r="B7" s="13" t="s">
        <v>27</v>
      </c>
      <c r="C7" s="14" t="s">
        <v>28</v>
      </c>
      <c r="D7" s="14" t="s">
        <v>29</v>
      </c>
      <c r="E7" s="14" t="s">
        <v>23</v>
      </c>
      <c r="F7" s="13">
        <v>1</v>
      </c>
      <c r="G7" s="13" t="s">
        <v>24</v>
      </c>
      <c r="H7" s="15">
        <v>43708</v>
      </c>
      <c r="I7" s="15">
        <v>43708</v>
      </c>
      <c r="J7" s="53">
        <v>4115.04</v>
      </c>
      <c r="K7" s="53">
        <v>205.75</v>
      </c>
      <c r="L7" s="53">
        <v>50</v>
      </c>
      <c r="M7" s="54"/>
      <c r="N7" s="55"/>
      <c r="O7" s="56">
        <v>50</v>
      </c>
      <c r="P7" s="56"/>
      <c r="Q7" s="13" t="s">
        <v>25</v>
      </c>
    </row>
    <row r="8" s="2" customFormat="1" ht="14" customHeight="1" spans="1:17">
      <c r="A8" s="13">
        <v>4</v>
      </c>
      <c r="B8" s="66" t="s">
        <v>30</v>
      </c>
      <c r="C8" s="14" t="s">
        <v>28</v>
      </c>
      <c r="D8" s="14" t="s">
        <v>31</v>
      </c>
      <c r="E8" s="14" t="s">
        <v>23</v>
      </c>
      <c r="F8" s="13">
        <v>1</v>
      </c>
      <c r="G8" s="13" t="s">
        <v>24</v>
      </c>
      <c r="H8" s="15">
        <v>43746</v>
      </c>
      <c r="I8" s="15">
        <v>43746</v>
      </c>
      <c r="J8" s="53">
        <v>4407.08</v>
      </c>
      <c r="K8" s="53">
        <v>220.35</v>
      </c>
      <c r="L8" s="53">
        <v>1640</v>
      </c>
      <c r="M8" s="13">
        <v>20</v>
      </c>
      <c r="N8" s="57">
        <v>0.6</v>
      </c>
      <c r="O8" s="56">
        <v>200</v>
      </c>
      <c r="P8" s="56"/>
      <c r="Q8" s="13" t="s">
        <v>32</v>
      </c>
    </row>
    <row r="9" s="2" customFormat="1" ht="14" customHeight="1" spans="1:17">
      <c r="A9" s="13">
        <v>5</v>
      </c>
      <c r="B9" s="66" t="s">
        <v>33</v>
      </c>
      <c r="C9" s="14" t="s">
        <v>28</v>
      </c>
      <c r="D9" s="14" t="s">
        <v>31</v>
      </c>
      <c r="E9" s="14" t="s">
        <v>23</v>
      </c>
      <c r="F9" s="13">
        <v>1</v>
      </c>
      <c r="G9" s="13" t="s">
        <v>24</v>
      </c>
      <c r="H9" s="15">
        <v>43769</v>
      </c>
      <c r="I9" s="15">
        <v>43769</v>
      </c>
      <c r="J9" s="53">
        <v>4115.05</v>
      </c>
      <c r="K9" s="53">
        <v>205.75</v>
      </c>
      <c r="L9" s="53">
        <v>1640</v>
      </c>
      <c r="M9" s="13">
        <v>20</v>
      </c>
      <c r="N9" s="57">
        <v>0.6</v>
      </c>
      <c r="O9" s="56">
        <v>200</v>
      </c>
      <c r="P9" s="56"/>
      <c r="Q9" s="13" t="s">
        <v>32</v>
      </c>
    </row>
    <row r="10" s="2" customFormat="1" ht="14" customHeight="1" spans="1:17">
      <c r="A10" s="13">
        <v>6</v>
      </c>
      <c r="B10" s="66" t="s">
        <v>34</v>
      </c>
      <c r="C10" s="14" t="s">
        <v>28</v>
      </c>
      <c r="D10" s="14" t="s">
        <v>31</v>
      </c>
      <c r="E10" s="14" t="s">
        <v>23</v>
      </c>
      <c r="F10" s="13">
        <v>1</v>
      </c>
      <c r="G10" s="13" t="s">
        <v>24</v>
      </c>
      <c r="H10" s="15">
        <v>43769</v>
      </c>
      <c r="I10" s="15">
        <v>43769</v>
      </c>
      <c r="J10" s="53">
        <v>4115.05</v>
      </c>
      <c r="K10" s="53">
        <v>205.75</v>
      </c>
      <c r="L10" s="53">
        <v>1640</v>
      </c>
      <c r="M10" s="13">
        <v>20</v>
      </c>
      <c r="N10" s="57">
        <v>0.6</v>
      </c>
      <c r="O10" s="56">
        <v>200</v>
      </c>
      <c r="P10" s="56"/>
      <c r="Q10" s="13" t="s">
        <v>32</v>
      </c>
    </row>
    <row r="11" s="2" customFormat="1" ht="14" customHeight="1" spans="1:17">
      <c r="A11" s="13">
        <v>7</v>
      </c>
      <c r="B11" s="66" t="s">
        <v>35</v>
      </c>
      <c r="C11" s="14" t="s">
        <v>28</v>
      </c>
      <c r="D11" s="14" t="s">
        <v>31</v>
      </c>
      <c r="E11" s="14" t="s">
        <v>23</v>
      </c>
      <c r="F11" s="13">
        <v>1</v>
      </c>
      <c r="G11" s="13" t="s">
        <v>24</v>
      </c>
      <c r="H11" s="15">
        <v>43746</v>
      </c>
      <c r="I11" s="15">
        <v>43746</v>
      </c>
      <c r="J11" s="53">
        <v>4115.05</v>
      </c>
      <c r="K11" s="53">
        <v>205.75</v>
      </c>
      <c r="L11" s="53">
        <v>1640</v>
      </c>
      <c r="M11" s="13">
        <v>20</v>
      </c>
      <c r="N11" s="57">
        <v>0.6</v>
      </c>
      <c r="O11" s="56">
        <v>200</v>
      </c>
      <c r="P11" s="56"/>
      <c r="Q11" s="13" t="s">
        <v>32</v>
      </c>
    </row>
    <row r="12" s="2" customFormat="1" ht="14" customHeight="1" spans="1:17">
      <c r="A12" s="13">
        <v>8</v>
      </c>
      <c r="B12" s="13" t="s">
        <v>36</v>
      </c>
      <c r="C12" s="14" t="s">
        <v>28</v>
      </c>
      <c r="D12" s="14" t="s">
        <v>31</v>
      </c>
      <c r="E12" s="14" t="s">
        <v>23</v>
      </c>
      <c r="F12" s="13">
        <v>1</v>
      </c>
      <c r="G12" s="13" t="s">
        <v>24</v>
      </c>
      <c r="H12" s="15">
        <v>43746</v>
      </c>
      <c r="I12" s="15">
        <v>43746</v>
      </c>
      <c r="J12" s="53">
        <v>4115.04</v>
      </c>
      <c r="K12" s="53">
        <v>205.75</v>
      </c>
      <c r="L12" s="53">
        <v>1640</v>
      </c>
      <c r="M12" s="13">
        <v>20</v>
      </c>
      <c r="N12" s="57">
        <v>0.6</v>
      </c>
      <c r="O12" s="56">
        <v>200</v>
      </c>
      <c r="P12" s="56"/>
      <c r="Q12" s="13" t="s">
        <v>32</v>
      </c>
    </row>
    <row r="13" s="2" customFormat="1" ht="14" customHeight="1" spans="1:17">
      <c r="A13" s="13">
        <v>9</v>
      </c>
      <c r="B13" s="13" t="s">
        <v>37</v>
      </c>
      <c r="C13" s="14" t="s">
        <v>28</v>
      </c>
      <c r="D13" s="14" t="s">
        <v>31</v>
      </c>
      <c r="E13" s="14" t="s">
        <v>23</v>
      </c>
      <c r="F13" s="13">
        <v>1</v>
      </c>
      <c r="G13" s="13" t="s">
        <v>24</v>
      </c>
      <c r="H13" s="15">
        <v>43746</v>
      </c>
      <c r="I13" s="15">
        <v>43746</v>
      </c>
      <c r="J13" s="53">
        <v>4115.04</v>
      </c>
      <c r="K13" s="53">
        <v>205.75</v>
      </c>
      <c r="L13" s="53">
        <v>1640</v>
      </c>
      <c r="M13" s="13">
        <v>20</v>
      </c>
      <c r="N13" s="57">
        <v>0.6</v>
      </c>
      <c r="O13" s="56">
        <v>200</v>
      </c>
      <c r="P13" s="56"/>
      <c r="Q13" s="13" t="s">
        <v>32</v>
      </c>
    </row>
    <row r="14" s="2" customFormat="1" ht="14" customHeight="1" spans="1:17">
      <c r="A14" s="13">
        <v>10</v>
      </c>
      <c r="B14" s="13" t="s">
        <v>38</v>
      </c>
      <c r="C14" s="14" t="s">
        <v>28</v>
      </c>
      <c r="D14" s="14" t="s">
        <v>31</v>
      </c>
      <c r="E14" s="14" t="s">
        <v>23</v>
      </c>
      <c r="F14" s="13">
        <v>1</v>
      </c>
      <c r="G14" s="13" t="s">
        <v>24</v>
      </c>
      <c r="H14" s="15">
        <v>43746</v>
      </c>
      <c r="I14" s="15">
        <v>43746</v>
      </c>
      <c r="J14" s="53">
        <v>4115.04</v>
      </c>
      <c r="K14" s="53">
        <v>205.75</v>
      </c>
      <c r="L14" s="53">
        <v>1640</v>
      </c>
      <c r="M14" s="13">
        <v>20</v>
      </c>
      <c r="N14" s="57">
        <v>0.6</v>
      </c>
      <c r="O14" s="56">
        <v>200</v>
      </c>
      <c r="P14" s="56"/>
      <c r="Q14" s="13" t="s">
        <v>32</v>
      </c>
    </row>
    <row r="15" s="2" customFormat="1" ht="18" customHeight="1" spans="1:17">
      <c r="A15" s="13">
        <v>11</v>
      </c>
      <c r="B15" s="13" t="s">
        <v>39</v>
      </c>
      <c r="C15" s="14" t="s">
        <v>28</v>
      </c>
      <c r="D15" s="14" t="s">
        <v>31</v>
      </c>
      <c r="E15" s="14" t="s">
        <v>23</v>
      </c>
      <c r="F15" s="13">
        <v>1</v>
      </c>
      <c r="G15" s="13" t="s">
        <v>24</v>
      </c>
      <c r="H15" s="15">
        <v>43746</v>
      </c>
      <c r="I15" s="15">
        <v>43746</v>
      </c>
      <c r="J15" s="30">
        <v>4115.04</v>
      </c>
      <c r="K15" s="30">
        <v>205.75</v>
      </c>
      <c r="L15" s="30">
        <v>1640</v>
      </c>
      <c r="M15" s="13">
        <v>20</v>
      </c>
      <c r="N15" s="31">
        <v>0.6</v>
      </c>
      <c r="O15" s="30">
        <v>200</v>
      </c>
      <c r="P15" s="30"/>
      <c r="Q15" s="13" t="s">
        <v>32</v>
      </c>
    </row>
    <row r="16" s="2" customFormat="1" ht="14" customHeight="1" spans="1:17">
      <c r="A16" s="13">
        <v>12</v>
      </c>
      <c r="B16" s="66" t="s">
        <v>40</v>
      </c>
      <c r="C16" s="14" t="s">
        <v>41</v>
      </c>
      <c r="D16" s="14" t="s">
        <v>42</v>
      </c>
      <c r="E16" s="14" t="s">
        <v>43</v>
      </c>
      <c r="F16" s="13">
        <v>1</v>
      </c>
      <c r="G16" s="13" t="s">
        <v>44</v>
      </c>
      <c r="H16" s="15">
        <v>43758</v>
      </c>
      <c r="I16" s="15">
        <v>43758</v>
      </c>
      <c r="J16" s="53">
        <v>4850</v>
      </c>
      <c r="K16" s="53">
        <v>1240.87</v>
      </c>
      <c r="L16" s="53">
        <v>4800</v>
      </c>
      <c r="M16" s="13">
        <v>36</v>
      </c>
      <c r="N16" s="57">
        <v>0.3</v>
      </c>
      <c r="O16" s="56">
        <v>520</v>
      </c>
      <c r="P16" s="56"/>
      <c r="Q16" s="13"/>
    </row>
    <row r="17" s="2" customFormat="1" ht="14" customHeight="1" spans="1:17">
      <c r="A17" s="13">
        <v>13</v>
      </c>
      <c r="B17" s="66" t="s">
        <v>45</v>
      </c>
      <c r="C17" s="14" t="s">
        <v>28</v>
      </c>
      <c r="D17" s="14" t="s">
        <v>31</v>
      </c>
      <c r="E17" s="14" t="s">
        <v>23</v>
      </c>
      <c r="F17" s="13">
        <v>1</v>
      </c>
      <c r="G17" s="13" t="s">
        <v>24</v>
      </c>
      <c r="H17" s="15">
        <v>43818</v>
      </c>
      <c r="I17" s="15">
        <v>43818</v>
      </c>
      <c r="J17" s="53">
        <v>4115.04</v>
      </c>
      <c r="K17" s="53">
        <v>368.8</v>
      </c>
      <c r="L17" s="53">
        <v>1640</v>
      </c>
      <c r="M17" s="13">
        <v>21</v>
      </c>
      <c r="N17" s="57">
        <v>0.6</v>
      </c>
      <c r="O17" s="56">
        <v>210</v>
      </c>
      <c r="P17" s="56"/>
      <c r="Q17" s="13" t="s">
        <v>32</v>
      </c>
    </row>
    <row r="18" s="2" customFormat="1" ht="14" customHeight="1" spans="1:17">
      <c r="A18" s="13">
        <v>14</v>
      </c>
      <c r="B18" s="66" t="s">
        <v>46</v>
      </c>
      <c r="C18" s="14" t="s">
        <v>47</v>
      </c>
      <c r="D18" s="14" t="s">
        <v>48</v>
      </c>
      <c r="E18" s="14" t="s">
        <v>49</v>
      </c>
      <c r="F18" s="13">
        <v>1</v>
      </c>
      <c r="G18" s="13" t="s">
        <v>24</v>
      </c>
      <c r="H18" s="15">
        <v>43816</v>
      </c>
      <c r="I18" s="15">
        <v>43816</v>
      </c>
      <c r="J18" s="53">
        <v>1115.04</v>
      </c>
      <c r="K18" s="53">
        <v>99.82</v>
      </c>
      <c r="L18" s="53">
        <v>650</v>
      </c>
      <c r="M18" s="13">
        <v>21</v>
      </c>
      <c r="N18" s="57">
        <v>0.6</v>
      </c>
      <c r="O18" s="56">
        <v>80</v>
      </c>
      <c r="P18" s="56"/>
      <c r="Q18" s="13"/>
    </row>
    <row r="19" s="2" customFormat="1" ht="14" customHeight="1" spans="1:17">
      <c r="A19" s="13">
        <v>15</v>
      </c>
      <c r="B19" s="66" t="s">
        <v>50</v>
      </c>
      <c r="C19" s="14" t="s">
        <v>51</v>
      </c>
      <c r="D19" s="14" t="s">
        <v>52</v>
      </c>
      <c r="E19" s="14"/>
      <c r="F19" s="13">
        <v>1</v>
      </c>
      <c r="G19" s="13" t="s">
        <v>24</v>
      </c>
      <c r="H19" s="15">
        <v>43816</v>
      </c>
      <c r="I19" s="15">
        <v>43816</v>
      </c>
      <c r="J19" s="53">
        <v>10601.77</v>
      </c>
      <c r="K19" s="53">
        <v>949.59</v>
      </c>
      <c r="L19" s="53">
        <v>5370</v>
      </c>
      <c r="M19" s="13">
        <v>21</v>
      </c>
      <c r="N19" s="57">
        <v>0.6</v>
      </c>
      <c r="O19" s="56">
        <v>680</v>
      </c>
      <c r="P19" s="56"/>
      <c r="Q19" s="13"/>
    </row>
    <row r="20" s="2" customFormat="1" ht="14" customHeight="1" spans="1:17">
      <c r="A20" s="13">
        <v>16</v>
      </c>
      <c r="B20" s="66" t="s">
        <v>53</v>
      </c>
      <c r="C20" s="14" t="s">
        <v>54</v>
      </c>
      <c r="D20" s="14" t="s">
        <v>55</v>
      </c>
      <c r="E20" s="14" t="s">
        <v>56</v>
      </c>
      <c r="F20" s="13">
        <v>3</v>
      </c>
      <c r="G20" s="13" t="s">
        <v>57</v>
      </c>
      <c r="H20" s="15">
        <v>43976</v>
      </c>
      <c r="I20" s="15">
        <v>43976</v>
      </c>
      <c r="J20" s="53">
        <v>10296.88</v>
      </c>
      <c r="K20" s="53">
        <v>2144.88</v>
      </c>
      <c r="L20" s="53">
        <v>10360</v>
      </c>
      <c r="M20" s="13">
        <v>31</v>
      </c>
      <c r="N20" s="57">
        <v>0.6</v>
      </c>
      <c r="O20" s="56">
        <v>1930</v>
      </c>
      <c r="P20" s="56"/>
      <c r="Q20" s="13"/>
    </row>
    <row r="21" s="2" customFormat="1" ht="14" customHeight="1" spans="1:17">
      <c r="A21" s="13">
        <v>17</v>
      </c>
      <c r="B21" s="13" t="s">
        <v>58</v>
      </c>
      <c r="C21" s="14" t="s">
        <v>59</v>
      </c>
      <c r="D21" s="14" t="s">
        <v>60</v>
      </c>
      <c r="E21" s="14" t="s">
        <v>61</v>
      </c>
      <c r="F21" s="13">
        <v>1</v>
      </c>
      <c r="G21" s="13" t="s">
        <v>24</v>
      </c>
      <c r="H21" s="15">
        <v>44810</v>
      </c>
      <c r="I21" s="15">
        <v>44810</v>
      </c>
      <c r="J21" s="30">
        <v>6327.44</v>
      </c>
      <c r="K21" s="30">
        <v>4699.45</v>
      </c>
      <c r="L21" s="30">
        <v>6330</v>
      </c>
      <c r="M21" s="13">
        <v>76</v>
      </c>
      <c r="N21" s="31">
        <v>0.6</v>
      </c>
      <c r="O21" s="30">
        <v>2890</v>
      </c>
      <c r="P21" s="30"/>
      <c r="Q21" s="13"/>
    </row>
    <row r="22" s="2" customFormat="1" ht="14" customHeight="1" spans="1:17">
      <c r="A22" s="13">
        <v>18</v>
      </c>
      <c r="B22" s="66" t="s">
        <v>62</v>
      </c>
      <c r="C22" s="14" t="s">
        <v>59</v>
      </c>
      <c r="D22" s="14" t="s">
        <v>60</v>
      </c>
      <c r="E22" s="14" t="s">
        <v>61</v>
      </c>
      <c r="F22" s="13">
        <v>1</v>
      </c>
      <c r="G22" s="13" t="s">
        <v>24</v>
      </c>
      <c r="H22" s="15">
        <v>44810</v>
      </c>
      <c r="I22" s="15">
        <v>44810</v>
      </c>
      <c r="J22" s="53">
        <v>6327.43</v>
      </c>
      <c r="K22" s="53">
        <v>4699.44</v>
      </c>
      <c r="L22" s="53">
        <v>6330</v>
      </c>
      <c r="M22" s="13">
        <v>76</v>
      </c>
      <c r="N22" s="57">
        <v>0.6</v>
      </c>
      <c r="O22" s="56">
        <v>2890</v>
      </c>
      <c r="P22" s="56"/>
      <c r="Q22" s="13"/>
    </row>
    <row r="23" s="61" customFormat="1" ht="14" customHeight="1" spans="1:17">
      <c r="A23" s="41">
        <v>19</v>
      </c>
      <c r="B23" s="67" t="s">
        <v>63</v>
      </c>
      <c r="C23" s="62" t="s">
        <v>59</v>
      </c>
      <c r="D23" s="62" t="s">
        <v>60</v>
      </c>
      <c r="E23" s="62" t="s">
        <v>61</v>
      </c>
      <c r="F23" s="41">
        <v>1</v>
      </c>
      <c r="G23" s="41" t="s">
        <v>24</v>
      </c>
      <c r="H23" s="63">
        <v>44823</v>
      </c>
      <c r="I23" s="63">
        <v>44823</v>
      </c>
      <c r="J23" s="64">
        <v>6327.43</v>
      </c>
      <c r="K23" s="64">
        <v>4699.44</v>
      </c>
      <c r="L23" s="64">
        <v>6330</v>
      </c>
      <c r="M23" s="41">
        <v>76</v>
      </c>
      <c r="N23" s="57">
        <v>0.6</v>
      </c>
      <c r="O23" s="58">
        <v>2890</v>
      </c>
      <c r="P23" s="58"/>
      <c r="Q23" s="41"/>
    </row>
    <row r="24" s="39" customFormat="1" ht="14" customHeight="1" spans="1:17">
      <c r="A24" s="41">
        <v>20</v>
      </c>
      <c r="B24" s="42" t="s">
        <v>64</v>
      </c>
      <c r="C24" s="43" t="s">
        <v>65</v>
      </c>
      <c r="D24" s="44" t="s">
        <v>66</v>
      </c>
      <c r="E24" s="43" t="s">
        <v>67</v>
      </c>
      <c r="F24" s="42">
        <v>6</v>
      </c>
      <c r="G24" s="42" t="s">
        <v>24</v>
      </c>
      <c r="H24" s="45">
        <v>43746</v>
      </c>
      <c r="I24" s="45">
        <v>43746</v>
      </c>
      <c r="J24" s="34">
        <f>3964.66/14*6</f>
        <v>1699.14</v>
      </c>
      <c r="K24" s="46">
        <f>1014.34/14*6</f>
        <v>434.717142857143</v>
      </c>
      <c r="L24" s="47">
        <f>4041.34/14*6</f>
        <v>1732.00285714286</v>
      </c>
      <c r="M24" s="42">
        <v>36</v>
      </c>
      <c r="N24" s="36">
        <v>0.3</v>
      </c>
      <c r="O24" s="48">
        <v>187.3</v>
      </c>
      <c r="P24" s="48"/>
      <c r="Q24" s="48"/>
    </row>
    <row r="25" s="40" customFormat="1" ht="14" customHeight="1" spans="1:17">
      <c r="A25" s="41">
        <v>21</v>
      </c>
      <c r="B25" s="42"/>
      <c r="C25" s="44" t="s">
        <v>68</v>
      </c>
      <c r="D25" s="44" t="s">
        <v>69</v>
      </c>
      <c r="E25" s="43" t="s">
        <v>67</v>
      </c>
      <c r="F25" s="42">
        <v>3</v>
      </c>
      <c r="G25" s="42" t="s">
        <v>24</v>
      </c>
      <c r="H25" s="45">
        <v>43746</v>
      </c>
      <c r="I25" s="45">
        <v>43746</v>
      </c>
      <c r="J25" s="34">
        <v>9557.52</v>
      </c>
      <c r="K25" s="46">
        <v>2445.25</v>
      </c>
      <c r="L25" s="47">
        <v>9742.36</v>
      </c>
      <c r="M25" s="42">
        <v>36</v>
      </c>
      <c r="N25" s="36">
        <v>0.3</v>
      </c>
      <c r="O25" s="48">
        <v>1053</v>
      </c>
      <c r="P25" s="48"/>
      <c r="Q25" s="48"/>
    </row>
    <row r="26" s="40" customFormat="1" ht="14" customHeight="1" spans="1:17">
      <c r="A26" s="41">
        <v>22</v>
      </c>
      <c r="B26" s="42"/>
      <c r="C26" s="44" t="s">
        <v>70</v>
      </c>
      <c r="D26" s="44" t="s">
        <v>71</v>
      </c>
      <c r="E26" s="43" t="s">
        <v>67</v>
      </c>
      <c r="F26" s="42">
        <v>14</v>
      </c>
      <c r="G26" s="42" t="s">
        <v>24</v>
      </c>
      <c r="H26" s="45">
        <v>43746</v>
      </c>
      <c r="I26" s="45">
        <v>43746</v>
      </c>
      <c r="J26" s="34">
        <v>23539.88</v>
      </c>
      <c r="K26" s="46">
        <v>6022.58</v>
      </c>
      <c r="L26" s="47">
        <v>23995.15</v>
      </c>
      <c r="M26" s="42">
        <v>36</v>
      </c>
      <c r="N26" s="36">
        <v>0.3</v>
      </c>
      <c r="O26" s="48">
        <v>2593</v>
      </c>
      <c r="P26" s="48"/>
      <c r="Q26" s="48"/>
    </row>
    <row r="27" s="40" customFormat="1" ht="14" customHeight="1" spans="1:17">
      <c r="A27" s="41">
        <v>23</v>
      </c>
      <c r="B27" s="42"/>
      <c r="C27" s="44" t="s">
        <v>72</v>
      </c>
      <c r="D27" s="44" t="s">
        <v>69</v>
      </c>
      <c r="E27" s="43" t="s">
        <v>67</v>
      </c>
      <c r="F27" s="42">
        <v>2</v>
      </c>
      <c r="G27" s="42" t="s">
        <v>24</v>
      </c>
      <c r="H27" s="45">
        <v>43746</v>
      </c>
      <c r="I27" s="45">
        <v>43746</v>
      </c>
      <c r="J27" s="34">
        <v>2300.88</v>
      </c>
      <c r="K27" s="46">
        <v>588.67</v>
      </c>
      <c r="L27" s="47">
        <v>2345.38</v>
      </c>
      <c r="M27" s="42">
        <v>36</v>
      </c>
      <c r="N27" s="36">
        <v>0.3</v>
      </c>
      <c r="O27" s="48">
        <v>272.5</v>
      </c>
      <c r="P27" s="48"/>
      <c r="Q27" s="48" t="s">
        <v>73</v>
      </c>
    </row>
    <row r="28" s="40" customFormat="1" ht="14" customHeight="1" spans="1:17">
      <c r="A28" s="41">
        <v>24</v>
      </c>
      <c r="B28" s="42"/>
      <c r="C28" s="44" t="s">
        <v>74</v>
      </c>
      <c r="D28" s="44" t="s">
        <v>75</v>
      </c>
      <c r="E28" s="43" t="s">
        <v>67</v>
      </c>
      <c r="F28" s="42">
        <v>1</v>
      </c>
      <c r="G28" s="42" t="s">
        <v>24</v>
      </c>
      <c r="H28" s="45">
        <v>43746</v>
      </c>
      <c r="I28" s="45">
        <v>43746</v>
      </c>
      <c r="J28" s="34">
        <v>530.97</v>
      </c>
      <c r="K28" s="46">
        <v>135.85</v>
      </c>
      <c r="L28" s="47">
        <v>541.24</v>
      </c>
      <c r="M28" s="42">
        <v>36</v>
      </c>
      <c r="N28" s="36">
        <v>0.3</v>
      </c>
      <c r="O28" s="48">
        <v>58</v>
      </c>
      <c r="P28" s="48"/>
      <c r="Q28" s="48"/>
    </row>
    <row r="29" s="40" customFormat="1" ht="14" customHeight="1" spans="1:17">
      <c r="A29" s="41">
        <v>25</v>
      </c>
      <c r="B29" s="42"/>
      <c r="C29" s="44" t="s">
        <v>76</v>
      </c>
      <c r="D29" s="44" t="s">
        <v>69</v>
      </c>
      <c r="E29" s="43" t="s">
        <v>67</v>
      </c>
      <c r="F29" s="42">
        <v>2</v>
      </c>
      <c r="G29" s="42" t="s">
        <v>24</v>
      </c>
      <c r="H29" s="45">
        <v>43746</v>
      </c>
      <c r="I29" s="45">
        <v>43746</v>
      </c>
      <c r="J29" s="34">
        <v>1769.9</v>
      </c>
      <c r="K29" s="46">
        <v>452.82</v>
      </c>
      <c r="L29" s="47">
        <v>1804.13</v>
      </c>
      <c r="M29" s="42">
        <v>36</v>
      </c>
      <c r="N29" s="36">
        <v>0.3</v>
      </c>
      <c r="O29" s="48">
        <v>195</v>
      </c>
      <c r="P29" s="48"/>
      <c r="Q29" s="48"/>
    </row>
    <row r="30" s="40" customFormat="1" ht="14" customHeight="1" spans="1:17">
      <c r="A30" s="41">
        <v>26</v>
      </c>
      <c r="B30" s="42"/>
      <c r="C30" s="44" t="s">
        <v>77</v>
      </c>
      <c r="D30" s="44" t="s">
        <v>78</v>
      </c>
      <c r="E30" s="43" t="s">
        <v>67</v>
      </c>
      <c r="F30" s="42">
        <v>1</v>
      </c>
      <c r="G30" s="42" t="s">
        <v>24</v>
      </c>
      <c r="H30" s="45">
        <v>43746</v>
      </c>
      <c r="I30" s="45">
        <v>43746</v>
      </c>
      <c r="J30" s="34">
        <v>619.47</v>
      </c>
      <c r="K30" s="46">
        <v>158.49</v>
      </c>
      <c r="L30" s="47">
        <v>631.45</v>
      </c>
      <c r="M30" s="42">
        <v>36</v>
      </c>
      <c r="N30" s="36">
        <v>0.3</v>
      </c>
      <c r="O30" s="48">
        <v>68</v>
      </c>
      <c r="P30" s="48"/>
      <c r="Q30" s="48"/>
    </row>
    <row r="31" s="40" customFormat="1" ht="14" customHeight="1" spans="1:17">
      <c r="A31" s="41">
        <v>27</v>
      </c>
      <c r="B31" s="42"/>
      <c r="C31" s="44" t="s">
        <v>79</v>
      </c>
      <c r="D31" s="44" t="s">
        <v>80</v>
      </c>
      <c r="E31" s="43" t="s">
        <v>67</v>
      </c>
      <c r="F31" s="42">
        <v>1</v>
      </c>
      <c r="G31" s="42" t="s">
        <v>24</v>
      </c>
      <c r="H31" s="45">
        <v>43746</v>
      </c>
      <c r="I31" s="45">
        <v>43746</v>
      </c>
      <c r="J31" s="34">
        <v>619.47</v>
      </c>
      <c r="K31" s="46">
        <v>158.49</v>
      </c>
      <c r="L31" s="47">
        <v>631.45</v>
      </c>
      <c r="M31" s="42">
        <v>36</v>
      </c>
      <c r="N31" s="36">
        <v>0.3</v>
      </c>
      <c r="O31" s="48">
        <v>68</v>
      </c>
      <c r="P31" s="48"/>
      <c r="Q31" s="48"/>
    </row>
    <row r="32" s="40" customFormat="1" ht="14" customHeight="1" spans="1:17">
      <c r="A32" s="41">
        <v>28</v>
      </c>
      <c r="B32" s="42"/>
      <c r="C32" s="44" t="s">
        <v>74</v>
      </c>
      <c r="D32" s="44" t="s">
        <v>81</v>
      </c>
      <c r="E32" s="43" t="s">
        <v>67</v>
      </c>
      <c r="F32" s="42">
        <v>1</v>
      </c>
      <c r="G32" s="42" t="s">
        <v>24</v>
      </c>
      <c r="H32" s="45">
        <v>43746</v>
      </c>
      <c r="I32" s="45">
        <v>43746</v>
      </c>
      <c r="J32" s="34">
        <v>619.47</v>
      </c>
      <c r="K32" s="46">
        <v>158.49</v>
      </c>
      <c r="L32" s="47">
        <v>631.45</v>
      </c>
      <c r="M32" s="42">
        <v>36</v>
      </c>
      <c r="N32" s="36">
        <v>0.3</v>
      </c>
      <c r="O32" s="48">
        <v>68</v>
      </c>
      <c r="P32" s="48"/>
      <c r="Q32" s="48"/>
    </row>
    <row r="33" s="40" customFormat="1" ht="14" customHeight="1" spans="1:17">
      <c r="A33" s="41">
        <v>29</v>
      </c>
      <c r="B33" s="42"/>
      <c r="C33" s="44" t="s">
        <v>82</v>
      </c>
      <c r="D33" s="44" t="s">
        <v>83</v>
      </c>
      <c r="E33" s="43" t="s">
        <v>67</v>
      </c>
      <c r="F33" s="42">
        <v>1</v>
      </c>
      <c r="G33" s="42" t="s">
        <v>24</v>
      </c>
      <c r="H33" s="45">
        <v>43746</v>
      </c>
      <c r="I33" s="45">
        <v>43746</v>
      </c>
      <c r="J33" s="34">
        <v>5752.21</v>
      </c>
      <c r="K33" s="46">
        <v>1471.68</v>
      </c>
      <c r="L33" s="47">
        <v>5863.46</v>
      </c>
      <c r="M33" s="42">
        <v>36</v>
      </c>
      <c r="N33" s="36">
        <v>0.3</v>
      </c>
      <c r="O33" s="48">
        <v>634</v>
      </c>
      <c r="P33" s="48"/>
      <c r="Q33" s="48"/>
    </row>
    <row r="34" s="40" customFormat="1" ht="14" customHeight="1" spans="1:17">
      <c r="A34" s="41">
        <v>30</v>
      </c>
      <c r="B34" s="42"/>
      <c r="C34" s="44" t="s">
        <v>84</v>
      </c>
      <c r="D34" s="44" t="s">
        <v>85</v>
      </c>
      <c r="E34" s="43" t="s">
        <v>67</v>
      </c>
      <c r="F34" s="42">
        <v>1</v>
      </c>
      <c r="G34" s="42" t="s">
        <v>24</v>
      </c>
      <c r="H34" s="45">
        <v>43746</v>
      </c>
      <c r="I34" s="45">
        <v>43746</v>
      </c>
      <c r="J34" s="34">
        <v>1592.92</v>
      </c>
      <c r="K34" s="46">
        <v>407.54</v>
      </c>
      <c r="L34" s="47">
        <v>1623.73</v>
      </c>
      <c r="M34" s="42">
        <v>36</v>
      </c>
      <c r="N34" s="36">
        <v>0.3</v>
      </c>
      <c r="O34" s="48">
        <v>175</v>
      </c>
      <c r="P34" s="48"/>
      <c r="Q34" s="48"/>
    </row>
    <row r="35" s="40" customFormat="1" ht="14" customHeight="1" spans="1:17">
      <c r="A35" s="41">
        <v>31</v>
      </c>
      <c r="B35" s="42"/>
      <c r="C35" s="43" t="s">
        <v>86</v>
      </c>
      <c r="D35" s="44" t="s">
        <v>69</v>
      </c>
      <c r="E35" s="43" t="s">
        <v>67</v>
      </c>
      <c r="F35" s="42">
        <v>47</v>
      </c>
      <c r="G35" s="42" t="s">
        <v>24</v>
      </c>
      <c r="H35" s="45">
        <v>43746</v>
      </c>
      <c r="I35" s="45">
        <v>43746</v>
      </c>
      <c r="J35" s="34">
        <f>8601.66/54*47</f>
        <v>7486.63</v>
      </c>
      <c r="K35" s="46">
        <f>2200.7/54*47</f>
        <v>1915.42407407407</v>
      </c>
      <c r="L35" s="47">
        <f>8768.02/54*47</f>
        <v>7631.42481481482</v>
      </c>
      <c r="M35" s="42">
        <v>36</v>
      </c>
      <c r="N35" s="36">
        <v>0.3</v>
      </c>
      <c r="O35" s="48">
        <v>825.1</v>
      </c>
      <c r="P35" s="48"/>
      <c r="Q35" s="48" t="s">
        <v>87</v>
      </c>
    </row>
    <row r="36" s="40" customFormat="1" ht="14" customHeight="1" spans="1:17">
      <c r="A36" s="41">
        <v>32</v>
      </c>
      <c r="B36" s="42"/>
      <c r="C36" s="44" t="s">
        <v>88</v>
      </c>
      <c r="D36" s="44" t="s">
        <v>69</v>
      </c>
      <c r="E36" s="43" t="s">
        <v>67</v>
      </c>
      <c r="F36" s="42">
        <v>2</v>
      </c>
      <c r="G36" s="42" t="s">
        <v>24</v>
      </c>
      <c r="H36" s="45">
        <v>43746</v>
      </c>
      <c r="I36" s="45">
        <v>43746</v>
      </c>
      <c r="J36" s="34">
        <v>2654.86</v>
      </c>
      <c r="K36" s="46">
        <v>679.23</v>
      </c>
      <c r="L36" s="47">
        <v>2706.21</v>
      </c>
      <c r="M36" s="42">
        <v>36</v>
      </c>
      <c r="N36" s="36">
        <v>0.3</v>
      </c>
      <c r="O36" s="48">
        <v>272.5</v>
      </c>
      <c r="P36" s="48"/>
      <c r="Q36" s="48" t="s">
        <v>89</v>
      </c>
    </row>
    <row r="37" s="40" customFormat="1" ht="14" customHeight="1" spans="1:17">
      <c r="A37" s="41">
        <v>33</v>
      </c>
      <c r="B37" s="42"/>
      <c r="C37" s="44" t="s">
        <v>90</v>
      </c>
      <c r="D37" s="44" t="s">
        <v>91</v>
      </c>
      <c r="E37" s="43" t="s">
        <v>67</v>
      </c>
      <c r="F37" s="42">
        <v>1</v>
      </c>
      <c r="G37" s="42" t="s">
        <v>24</v>
      </c>
      <c r="H37" s="45">
        <v>43746</v>
      </c>
      <c r="I37" s="45">
        <v>43746</v>
      </c>
      <c r="J37" s="34">
        <v>2920.35</v>
      </c>
      <c r="K37" s="46">
        <v>747.16</v>
      </c>
      <c r="L37" s="47">
        <v>2976.83</v>
      </c>
      <c r="M37" s="42">
        <v>36</v>
      </c>
      <c r="N37" s="36">
        <v>0.3</v>
      </c>
      <c r="O37" s="48">
        <v>322</v>
      </c>
      <c r="P37" s="48"/>
      <c r="Q37" s="48"/>
    </row>
    <row r="38" s="40" customFormat="1" ht="14" customHeight="1" spans="1:17">
      <c r="A38" s="41">
        <v>34</v>
      </c>
      <c r="B38" s="42"/>
      <c r="C38" s="44" t="s">
        <v>92</v>
      </c>
      <c r="D38" s="44" t="s">
        <v>69</v>
      </c>
      <c r="E38" s="43" t="s">
        <v>67</v>
      </c>
      <c r="F38" s="42">
        <v>1</v>
      </c>
      <c r="G38" s="42" t="s">
        <v>24</v>
      </c>
      <c r="H38" s="45">
        <v>43746</v>
      </c>
      <c r="I38" s="45">
        <v>43746</v>
      </c>
      <c r="J38" s="34">
        <v>1486.72</v>
      </c>
      <c r="K38" s="46">
        <v>380.37</v>
      </c>
      <c r="L38" s="47">
        <v>1515.47</v>
      </c>
      <c r="M38" s="42">
        <v>36</v>
      </c>
      <c r="N38" s="36">
        <v>0.3</v>
      </c>
      <c r="O38" s="48">
        <v>164</v>
      </c>
      <c r="P38" s="48"/>
      <c r="Q38" s="48"/>
    </row>
    <row r="39" s="40" customFormat="1" ht="14" customHeight="1" spans="1:17">
      <c r="A39" s="41">
        <v>35</v>
      </c>
      <c r="B39" s="42"/>
      <c r="C39" s="44" t="s">
        <v>93</v>
      </c>
      <c r="D39" s="44" t="s">
        <v>94</v>
      </c>
      <c r="E39" s="43" t="s">
        <v>67</v>
      </c>
      <c r="F39" s="42">
        <v>1</v>
      </c>
      <c r="G39" s="42" t="s">
        <v>24</v>
      </c>
      <c r="H39" s="45">
        <v>43746</v>
      </c>
      <c r="I39" s="45">
        <v>43746</v>
      </c>
      <c r="J39" s="34">
        <v>2831.86</v>
      </c>
      <c r="K39" s="46">
        <v>724.52</v>
      </c>
      <c r="L39" s="47">
        <v>2886.63</v>
      </c>
      <c r="M39" s="42">
        <v>36</v>
      </c>
      <c r="N39" s="36">
        <v>0.3</v>
      </c>
      <c r="O39" s="48">
        <v>312</v>
      </c>
      <c r="P39" s="48"/>
      <c r="Q39" s="48"/>
    </row>
    <row r="40" s="40" customFormat="1" ht="14" customHeight="1" spans="1:17">
      <c r="A40" s="41">
        <v>36</v>
      </c>
      <c r="B40" s="42"/>
      <c r="C40" s="44" t="s">
        <v>90</v>
      </c>
      <c r="D40" s="44" t="s">
        <v>95</v>
      </c>
      <c r="E40" s="43" t="s">
        <v>67</v>
      </c>
      <c r="F40" s="42">
        <v>2</v>
      </c>
      <c r="G40" s="42" t="s">
        <v>24</v>
      </c>
      <c r="H40" s="45">
        <v>43746</v>
      </c>
      <c r="I40" s="45">
        <v>43746</v>
      </c>
      <c r="J40" s="34">
        <v>3185.84</v>
      </c>
      <c r="K40" s="46">
        <v>815.08</v>
      </c>
      <c r="L40" s="47">
        <v>3247.45</v>
      </c>
      <c r="M40" s="42">
        <v>36</v>
      </c>
      <c r="N40" s="36">
        <v>0.3</v>
      </c>
      <c r="O40" s="48">
        <v>321.5</v>
      </c>
      <c r="P40" s="48"/>
      <c r="Q40" s="48"/>
    </row>
    <row r="41" s="40" customFormat="1" ht="14" customHeight="1" spans="1:17">
      <c r="A41" s="41">
        <v>37</v>
      </c>
      <c r="B41" s="42"/>
      <c r="C41" s="44" t="s">
        <v>96</v>
      </c>
      <c r="D41" s="44" t="s">
        <v>97</v>
      </c>
      <c r="E41" s="43" t="s">
        <v>67</v>
      </c>
      <c r="F41" s="42">
        <v>2</v>
      </c>
      <c r="G41" s="42" t="s">
        <v>24</v>
      </c>
      <c r="H41" s="45">
        <v>43746</v>
      </c>
      <c r="I41" s="45">
        <v>43746</v>
      </c>
      <c r="J41" s="34">
        <v>2654.88</v>
      </c>
      <c r="K41" s="46">
        <v>679.24</v>
      </c>
      <c r="L41" s="47">
        <v>2706.22</v>
      </c>
      <c r="M41" s="42">
        <v>36</v>
      </c>
      <c r="N41" s="36">
        <v>0.3</v>
      </c>
      <c r="O41" s="48">
        <v>283.5</v>
      </c>
      <c r="P41" s="48"/>
      <c r="Q41" s="48"/>
    </row>
    <row r="42" ht="14" customHeight="1" spans="1:17">
      <c r="A42" s="16" t="s">
        <v>98</v>
      </c>
      <c r="B42" s="17"/>
      <c r="C42" s="17"/>
      <c r="D42" s="17"/>
      <c r="E42" s="18"/>
      <c r="F42" s="19"/>
      <c r="G42" s="19"/>
      <c r="H42" s="19"/>
      <c r="I42" s="19"/>
      <c r="J42" s="33">
        <f>SUM(J5:J41)</f>
        <v>167341.52</v>
      </c>
      <c r="K42" s="34">
        <f>SUM(K5:K41)</f>
        <v>39555.7412169312</v>
      </c>
      <c r="L42" s="34">
        <f>SUM(L5:L41)</f>
        <v>128292.037671958</v>
      </c>
      <c r="M42" s="35"/>
      <c r="N42" s="36"/>
      <c r="O42" s="37">
        <f>SUM(O5:O41)</f>
        <v>21712.4</v>
      </c>
      <c r="P42" s="37">
        <f>19800</f>
        <v>19800</v>
      </c>
      <c r="Q42" s="38"/>
    </row>
    <row r="43" spans="11:12">
      <c r="K43" s="65"/>
      <c r="L43" s="65"/>
    </row>
    <row r="45" spans="16:16">
      <c r="P45" s="5"/>
    </row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s="4" customFormat="1"/>
  </sheetData>
  <mergeCells count="18">
    <mergeCell ref="A1:Q1"/>
    <mergeCell ref="A2:E2"/>
    <mergeCell ref="M2:Q2"/>
    <mergeCell ref="J3:K3"/>
    <mergeCell ref="L3:O3"/>
    <mergeCell ref="A42:E42"/>
    <mergeCell ref="A3:A4"/>
    <mergeCell ref="B3:B4"/>
    <mergeCell ref="B24:B41"/>
    <mergeCell ref="C3:C4"/>
    <mergeCell ref="D3:D4"/>
    <mergeCell ref="E3:E4"/>
    <mergeCell ref="F3:F4"/>
    <mergeCell ref="G3:G4"/>
    <mergeCell ref="H3:H4"/>
    <mergeCell ref="I3:I4"/>
    <mergeCell ref="P3:P4"/>
    <mergeCell ref="Q3:Q4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7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72"/>
  <sheetViews>
    <sheetView topLeftCell="A14" workbookViewId="0">
      <selection activeCell="D43" sqref="D43"/>
    </sheetView>
  </sheetViews>
  <sheetFormatPr defaultColWidth="9" defaultRowHeight="13.1"/>
  <cols>
    <col min="1" max="1" width="6.53982300884956" style="4" customWidth="1"/>
    <col min="2" max="2" width="7.36283185840708" style="4" customWidth="1"/>
    <col min="3" max="3" width="19" style="4" customWidth="1"/>
    <col min="4" max="4" width="18.5398230088496" style="4" customWidth="1"/>
    <col min="5" max="5" width="21.070796460177" style="4" customWidth="1"/>
    <col min="6" max="6" width="5.08849557522124" style="4" customWidth="1"/>
    <col min="7" max="7" width="3.90265486725664" style="4" customWidth="1"/>
    <col min="8" max="9" width="7.08849557522124" style="4" customWidth="1"/>
    <col min="10" max="10" width="11.0973451327434" style="5" customWidth="1"/>
    <col min="11" max="11" width="11.0884955752212" style="5" customWidth="1"/>
    <col min="12" max="12" width="11.0973451327434" style="5" customWidth="1"/>
    <col min="13" max="13" width="6.50442477876106" style="6" customWidth="1"/>
    <col min="14" max="14" width="5.50442477876106" style="7" customWidth="1"/>
    <col min="15" max="16" width="8.90265486725664" style="4" customWidth="1"/>
    <col min="17" max="17" width="12.0884955752212" style="6" customWidth="1"/>
    <col min="18" max="16384" width="9" style="4"/>
  </cols>
  <sheetData>
    <row r="1" s="1" customFormat="1" ht="23.25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20"/>
      <c r="K1" s="20"/>
      <c r="L1" s="20"/>
      <c r="M1" s="9"/>
      <c r="N1" s="21"/>
      <c r="O1" s="9"/>
      <c r="P1" s="9"/>
      <c r="Q1" s="9"/>
    </row>
    <row r="2" s="2" customFormat="1" ht="14" customHeight="1" spans="1:17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22"/>
      <c r="K2" s="22"/>
      <c r="L2" s="22"/>
      <c r="M2" s="23" t="s">
        <v>2</v>
      </c>
      <c r="N2" s="24"/>
      <c r="O2" s="23"/>
      <c r="P2" s="23"/>
      <c r="Q2" s="23"/>
    </row>
    <row r="3" s="3" customFormat="1" ht="19" customHeight="1" spans="1:1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5" t="s">
        <v>12</v>
      </c>
      <c r="K3" s="25"/>
      <c r="L3" s="26" t="s">
        <v>13</v>
      </c>
      <c r="M3" s="12"/>
      <c r="N3" s="27"/>
      <c r="O3" s="12"/>
      <c r="P3" s="28" t="s">
        <v>99</v>
      </c>
      <c r="Q3" s="12" t="s">
        <v>15</v>
      </c>
    </row>
    <row r="4" s="3" customFormat="1" ht="19" customHeight="1" spans="1:17">
      <c r="A4" s="12"/>
      <c r="B4" s="12"/>
      <c r="C4" s="12"/>
      <c r="D4" s="12"/>
      <c r="E4" s="12"/>
      <c r="F4" s="12"/>
      <c r="G4" s="12"/>
      <c r="H4" s="12"/>
      <c r="I4" s="12"/>
      <c r="J4" s="26" t="s">
        <v>16</v>
      </c>
      <c r="K4" s="26" t="s">
        <v>17</v>
      </c>
      <c r="L4" s="26" t="s">
        <v>16</v>
      </c>
      <c r="M4" s="12" t="s">
        <v>18</v>
      </c>
      <c r="N4" s="27" t="s">
        <v>19</v>
      </c>
      <c r="O4" s="12" t="s">
        <v>17</v>
      </c>
      <c r="P4" s="29"/>
      <c r="Q4" s="12"/>
    </row>
    <row r="5" s="2" customFormat="1" ht="14" customHeight="1" spans="1:17">
      <c r="A5" s="13">
        <v>1</v>
      </c>
      <c r="B5" s="13" t="s">
        <v>20</v>
      </c>
      <c r="C5" s="14" t="s">
        <v>21</v>
      </c>
      <c r="D5" s="14" t="s">
        <v>22</v>
      </c>
      <c r="E5" s="14" t="s">
        <v>23</v>
      </c>
      <c r="F5" s="13">
        <v>1</v>
      </c>
      <c r="G5" s="13" t="s">
        <v>24</v>
      </c>
      <c r="H5" s="15">
        <v>43708</v>
      </c>
      <c r="I5" s="15">
        <v>43708</v>
      </c>
      <c r="J5" s="53">
        <v>4115.05</v>
      </c>
      <c r="K5" s="53">
        <v>205.75</v>
      </c>
      <c r="L5" s="53">
        <v>50</v>
      </c>
      <c r="M5" s="54"/>
      <c r="N5" s="55"/>
      <c r="O5" s="56">
        <v>50</v>
      </c>
      <c r="P5" s="56"/>
      <c r="Q5" s="13" t="s">
        <v>25</v>
      </c>
    </row>
    <row r="6" s="2" customFormat="1" ht="14" customHeight="1" spans="1:17">
      <c r="A6" s="13">
        <v>2</v>
      </c>
      <c r="B6" s="13" t="s">
        <v>26</v>
      </c>
      <c r="C6" s="14" t="s">
        <v>21</v>
      </c>
      <c r="D6" s="14" t="s">
        <v>22</v>
      </c>
      <c r="E6" s="14" t="s">
        <v>23</v>
      </c>
      <c r="F6" s="13">
        <v>1</v>
      </c>
      <c r="G6" s="13" t="s">
        <v>24</v>
      </c>
      <c r="H6" s="15">
        <v>43708</v>
      </c>
      <c r="I6" s="15">
        <v>43708</v>
      </c>
      <c r="J6" s="53">
        <v>4115.04</v>
      </c>
      <c r="K6" s="53">
        <v>205.75</v>
      </c>
      <c r="L6" s="53">
        <v>50</v>
      </c>
      <c r="M6" s="54"/>
      <c r="N6" s="55"/>
      <c r="O6" s="56">
        <v>50</v>
      </c>
      <c r="P6" s="56"/>
      <c r="Q6" s="13" t="s">
        <v>25</v>
      </c>
    </row>
    <row r="7" s="2" customFormat="1" ht="14" customHeight="1" spans="1:17">
      <c r="A7" s="13">
        <v>3</v>
      </c>
      <c r="B7" s="13" t="s">
        <v>27</v>
      </c>
      <c r="C7" s="14" t="s">
        <v>28</v>
      </c>
      <c r="D7" s="14" t="s">
        <v>29</v>
      </c>
      <c r="E7" s="14" t="s">
        <v>23</v>
      </c>
      <c r="F7" s="13">
        <v>1</v>
      </c>
      <c r="G7" s="13" t="s">
        <v>24</v>
      </c>
      <c r="H7" s="15">
        <v>43708</v>
      </c>
      <c r="I7" s="15">
        <v>43708</v>
      </c>
      <c r="J7" s="53">
        <v>4115.04</v>
      </c>
      <c r="K7" s="53">
        <v>205.75</v>
      </c>
      <c r="L7" s="53">
        <v>50</v>
      </c>
      <c r="M7" s="54"/>
      <c r="N7" s="55"/>
      <c r="O7" s="56">
        <v>50</v>
      </c>
      <c r="P7" s="56"/>
      <c r="Q7" s="13" t="s">
        <v>25</v>
      </c>
    </row>
    <row r="8" s="2" customFormat="1" ht="14" customHeight="1" spans="1:17">
      <c r="A8" s="13">
        <v>4</v>
      </c>
      <c r="B8" s="66" t="s">
        <v>30</v>
      </c>
      <c r="C8" s="14" t="s">
        <v>28</v>
      </c>
      <c r="D8" s="14" t="s">
        <v>31</v>
      </c>
      <c r="E8" s="14" t="s">
        <v>23</v>
      </c>
      <c r="F8" s="13">
        <v>1</v>
      </c>
      <c r="G8" s="13" t="s">
        <v>24</v>
      </c>
      <c r="H8" s="15">
        <v>43746</v>
      </c>
      <c r="I8" s="15">
        <v>43746</v>
      </c>
      <c r="J8" s="53">
        <v>4407.08</v>
      </c>
      <c r="K8" s="53">
        <v>220.35</v>
      </c>
      <c r="L8" s="53">
        <v>1640</v>
      </c>
      <c r="M8" s="13">
        <v>20</v>
      </c>
      <c r="N8" s="57">
        <v>0.6</v>
      </c>
      <c r="O8" s="56">
        <v>200</v>
      </c>
      <c r="P8" s="56"/>
      <c r="Q8" s="13"/>
    </row>
    <row r="9" s="2" customFormat="1" ht="14" customHeight="1" spans="1:17">
      <c r="A9" s="13">
        <v>5</v>
      </c>
      <c r="B9" s="66" t="s">
        <v>33</v>
      </c>
      <c r="C9" s="14" t="s">
        <v>28</v>
      </c>
      <c r="D9" s="14" t="s">
        <v>31</v>
      </c>
      <c r="E9" s="14" t="s">
        <v>23</v>
      </c>
      <c r="F9" s="13">
        <v>1</v>
      </c>
      <c r="G9" s="13" t="s">
        <v>24</v>
      </c>
      <c r="H9" s="15">
        <v>43769</v>
      </c>
      <c r="I9" s="15">
        <v>43769</v>
      </c>
      <c r="J9" s="53">
        <v>4115.05</v>
      </c>
      <c r="K9" s="53">
        <v>205.75</v>
      </c>
      <c r="L9" s="53">
        <v>1640</v>
      </c>
      <c r="M9" s="13">
        <v>20</v>
      </c>
      <c r="N9" s="57">
        <v>0.6</v>
      </c>
      <c r="O9" s="56">
        <v>200</v>
      </c>
      <c r="P9" s="56"/>
      <c r="Q9" s="13"/>
    </row>
    <row r="10" s="2" customFormat="1" ht="14" customHeight="1" spans="1:17">
      <c r="A10" s="13">
        <v>6</v>
      </c>
      <c r="B10" s="66" t="s">
        <v>34</v>
      </c>
      <c r="C10" s="14" t="s">
        <v>28</v>
      </c>
      <c r="D10" s="14" t="s">
        <v>31</v>
      </c>
      <c r="E10" s="14" t="s">
        <v>23</v>
      </c>
      <c r="F10" s="13">
        <v>1</v>
      </c>
      <c r="G10" s="13" t="s">
        <v>24</v>
      </c>
      <c r="H10" s="15">
        <v>43769</v>
      </c>
      <c r="I10" s="15">
        <v>43769</v>
      </c>
      <c r="J10" s="53">
        <v>4115.05</v>
      </c>
      <c r="K10" s="53">
        <v>205.75</v>
      </c>
      <c r="L10" s="53">
        <v>1640</v>
      </c>
      <c r="M10" s="13">
        <v>20</v>
      </c>
      <c r="N10" s="57">
        <v>0.6</v>
      </c>
      <c r="O10" s="56">
        <v>200</v>
      </c>
      <c r="P10" s="56"/>
      <c r="Q10" s="13"/>
    </row>
    <row r="11" s="2" customFormat="1" ht="14" customHeight="1" spans="1:17">
      <c r="A11" s="13">
        <v>7</v>
      </c>
      <c r="B11" s="66" t="s">
        <v>35</v>
      </c>
      <c r="C11" s="14" t="s">
        <v>28</v>
      </c>
      <c r="D11" s="14" t="s">
        <v>31</v>
      </c>
      <c r="E11" s="14" t="s">
        <v>23</v>
      </c>
      <c r="F11" s="13">
        <v>1</v>
      </c>
      <c r="G11" s="13" t="s">
        <v>24</v>
      </c>
      <c r="H11" s="15">
        <v>43746</v>
      </c>
      <c r="I11" s="15">
        <v>43746</v>
      </c>
      <c r="J11" s="53">
        <v>4115.05</v>
      </c>
      <c r="K11" s="53">
        <v>205.75</v>
      </c>
      <c r="L11" s="53">
        <v>1640</v>
      </c>
      <c r="M11" s="13">
        <v>20</v>
      </c>
      <c r="N11" s="57">
        <v>0.6</v>
      </c>
      <c r="O11" s="56">
        <v>200</v>
      </c>
      <c r="P11" s="56"/>
      <c r="Q11" s="13"/>
    </row>
    <row r="12" s="2" customFormat="1" ht="14" customHeight="1" spans="1:17">
      <c r="A12" s="13">
        <v>8</v>
      </c>
      <c r="B12" s="13" t="s">
        <v>36</v>
      </c>
      <c r="C12" s="14" t="s">
        <v>28</v>
      </c>
      <c r="D12" s="14" t="s">
        <v>31</v>
      </c>
      <c r="E12" s="14" t="s">
        <v>23</v>
      </c>
      <c r="F12" s="13">
        <v>1</v>
      </c>
      <c r="G12" s="13" t="s">
        <v>24</v>
      </c>
      <c r="H12" s="15">
        <v>43746</v>
      </c>
      <c r="I12" s="15">
        <v>43746</v>
      </c>
      <c r="J12" s="53">
        <v>4115.04</v>
      </c>
      <c r="K12" s="53">
        <v>205.75</v>
      </c>
      <c r="L12" s="53">
        <v>1640</v>
      </c>
      <c r="M12" s="13">
        <v>20</v>
      </c>
      <c r="N12" s="57">
        <v>0.6</v>
      </c>
      <c r="O12" s="56">
        <v>200</v>
      </c>
      <c r="P12" s="56"/>
      <c r="Q12" s="13"/>
    </row>
    <row r="13" s="2" customFormat="1" ht="14" customHeight="1" spans="1:17">
      <c r="A13" s="13">
        <v>9</v>
      </c>
      <c r="B13" s="13" t="s">
        <v>37</v>
      </c>
      <c r="C13" s="14" t="s">
        <v>28</v>
      </c>
      <c r="D13" s="14" t="s">
        <v>31</v>
      </c>
      <c r="E13" s="14" t="s">
        <v>23</v>
      </c>
      <c r="F13" s="13">
        <v>1</v>
      </c>
      <c r="G13" s="13" t="s">
        <v>24</v>
      </c>
      <c r="H13" s="15">
        <v>43746</v>
      </c>
      <c r="I13" s="15">
        <v>43746</v>
      </c>
      <c r="J13" s="53">
        <v>4115.04</v>
      </c>
      <c r="K13" s="53">
        <v>205.75</v>
      </c>
      <c r="L13" s="53">
        <v>1640</v>
      </c>
      <c r="M13" s="13">
        <v>20</v>
      </c>
      <c r="N13" s="57">
        <v>0.6</v>
      </c>
      <c r="O13" s="56">
        <v>200</v>
      </c>
      <c r="P13" s="56"/>
      <c r="Q13" s="13"/>
    </row>
    <row r="14" s="2" customFormat="1" ht="14" customHeight="1" spans="1:17">
      <c r="A14" s="13">
        <v>10</v>
      </c>
      <c r="B14" s="13" t="s">
        <v>38</v>
      </c>
      <c r="C14" s="14" t="s">
        <v>28</v>
      </c>
      <c r="D14" s="14" t="s">
        <v>31</v>
      </c>
      <c r="E14" s="14" t="s">
        <v>23</v>
      </c>
      <c r="F14" s="13">
        <v>1</v>
      </c>
      <c r="G14" s="13" t="s">
        <v>24</v>
      </c>
      <c r="H14" s="15">
        <v>43746</v>
      </c>
      <c r="I14" s="15">
        <v>43746</v>
      </c>
      <c r="J14" s="53">
        <v>4115.04</v>
      </c>
      <c r="K14" s="53">
        <v>205.75</v>
      </c>
      <c r="L14" s="53">
        <v>1640</v>
      </c>
      <c r="M14" s="13">
        <v>20</v>
      </c>
      <c r="N14" s="57">
        <v>0.6</v>
      </c>
      <c r="O14" s="56">
        <v>200</v>
      </c>
      <c r="P14" s="56"/>
      <c r="Q14" s="13"/>
    </row>
    <row r="15" s="2" customFormat="1" ht="18" customHeight="1" spans="1:17">
      <c r="A15" s="13">
        <v>11</v>
      </c>
      <c r="B15" s="13" t="s">
        <v>39</v>
      </c>
      <c r="C15" s="14" t="s">
        <v>28</v>
      </c>
      <c r="D15" s="14" t="s">
        <v>31</v>
      </c>
      <c r="E15" s="14" t="s">
        <v>23</v>
      </c>
      <c r="F15" s="13">
        <v>1</v>
      </c>
      <c r="G15" s="13" t="s">
        <v>24</v>
      </c>
      <c r="H15" s="15">
        <v>43746</v>
      </c>
      <c r="I15" s="15">
        <v>43746</v>
      </c>
      <c r="J15" s="30">
        <v>4115.04</v>
      </c>
      <c r="K15" s="30">
        <v>205.75</v>
      </c>
      <c r="L15" s="30">
        <v>1640</v>
      </c>
      <c r="M15" s="13">
        <v>20</v>
      </c>
      <c r="N15" s="31">
        <v>0.6</v>
      </c>
      <c r="O15" s="30">
        <v>200</v>
      </c>
      <c r="P15" s="30"/>
      <c r="Q15" s="13"/>
    </row>
    <row r="16" s="2" customFormat="1" ht="14" customHeight="1" spans="1:17">
      <c r="A16" s="13">
        <v>12</v>
      </c>
      <c r="B16" s="66" t="s">
        <v>40</v>
      </c>
      <c r="C16" s="14" t="s">
        <v>41</v>
      </c>
      <c r="D16" s="14" t="s">
        <v>42</v>
      </c>
      <c r="E16" s="14" t="s">
        <v>43</v>
      </c>
      <c r="F16" s="13">
        <v>1</v>
      </c>
      <c r="G16" s="13" t="s">
        <v>44</v>
      </c>
      <c r="H16" s="15">
        <v>43758</v>
      </c>
      <c r="I16" s="15">
        <v>43758</v>
      </c>
      <c r="J16" s="53">
        <v>4850</v>
      </c>
      <c r="K16" s="53">
        <v>1240.87</v>
      </c>
      <c r="L16" s="53">
        <v>4800</v>
      </c>
      <c r="M16" s="13">
        <v>36</v>
      </c>
      <c r="N16" s="57">
        <v>0.3</v>
      </c>
      <c r="O16" s="56">
        <v>520</v>
      </c>
      <c r="P16" s="56"/>
      <c r="Q16" s="13"/>
    </row>
    <row r="17" s="2" customFormat="1" ht="14" customHeight="1" spans="1:17">
      <c r="A17" s="13">
        <v>13</v>
      </c>
      <c r="B17" s="66" t="s">
        <v>45</v>
      </c>
      <c r="C17" s="14" t="s">
        <v>28</v>
      </c>
      <c r="D17" s="14" t="s">
        <v>31</v>
      </c>
      <c r="E17" s="14" t="s">
        <v>23</v>
      </c>
      <c r="F17" s="13">
        <v>1</v>
      </c>
      <c r="G17" s="13" t="s">
        <v>24</v>
      </c>
      <c r="H17" s="15">
        <v>43818</v>
      </c>
      <c r="I17" s="15">
        <v>43818</v>
      </c>
      <c r="J17" s="53">
        <v>4115.04</v>
      </c>
      <c r="K17" s="53">
        <v>368.8</v>
      </c>
      <c r="L17" s="53">
        <v>1640</v>
      </c>
      <c r="M17" s="13">
        <v>21</v>
      </c>
      <c r="N17" s="57">
        <v>0.6</v>
      </c>
      <c r="O17" s="56">
        <v>210</v>
      </c>
      <c r="P17" s="56"/>
      <c r="Q17" s="13"/>
    </row>
    <row r="18" s="2" customFormat="1" ht="14" customHeight="1" spans="1:17">
      <c r="A18" s="13">
        <v>14</v>
      </c>
      <c r="B18" s="66" t="s">
        <v>46</v>
      </c>
      <c r="C18" s="14" t="s">
        <v>47</v>
      </c>
      <c r="D18" s="14" t="s">
        <v>48</v>
      </c>
      <c r="E18" s="14" t="s">
        <v>49</v>
      </c>
      <c r="F18" s="13">
        <v>1</v>
      </c>
      <c r="G18" s="13" t="s">
        <v>24</v>
      </c>
      <c r="H18" s="15">
        <v>43816</v>
      </c>
      <c r="I18" s="15">
        <v>43816</v>
      </c>
      <c r="J18" s="53">
        <v>1115.04</v>
      </c>
      <c r="K18" s="53">
        <v>99.82</v>
      </c>
      <c r="L18" s="53">
        <v>650</v>
      </c>
      <c r="M18" s="13">
        <v>21</v>
      </c>
      <c r="N18" s="57">
        <v>0.6</v>
      </c>
      <c r="O18" s="56">
        <v>80</v>
      </c>
      <c r="P18" s="56"/>
      <c r="Q18" s="13"/>
    </row>
    <row r="19" s="2" customFormat="1" ht="14" customHeight="1" spans="1:17">
      <c r="A19" s="13">
        <v>15</v>
      </c>
      <c r="B19" s="66" t="s">
        <v>50</v>
      </c>
      <c r="C19" s="14" t="s">
        <v>51</v>
      </c>
      <c r="D19" s="14" t="s">
        <v>52</v>
      </c>
      <c r="E19" s="14"/>
      <c r="F19" s="13">
        <v>1</v>
      </c>
      <c r="G19" s="13" t="s">
        <v>24</v>
      </c>
      <c r="H19" s="15">
        <v>43816</v>
      </c>
      <c r="I19" s="15">
        <v>43816</v>
      </c>
      <c r="J19" s="53">
        <v>10601.77</v>
      </c>
      <c r="K19" s="53">
        <v>949.59</v>
      </c>
      <c r="L19" s="53">
        <v>5370</v>
      </c>
      <c r="M19" s="13">
        <v>21</v>
      </c>
      <c r="N19" s="57">
        <v>0.6</v>
      </c>
      <c r="O19" s="56">
        <v>680</v>
      </c>
      <c r="P19" s="56"/>
      <c r="Q19" s="13"/>
    </row>
    <row r="20" s="2" customFormat="1" ht="14" customHeight="1" spans="1:17">
      <c r="A20" s="13">
        <v>16</v>
      </c>
      <c r="B20" s="66" t="s">
        <v>53</v>
      </c>
      <c r="C20" s="14" t="s">
        <v>54</v>
      </c>
      <c r="D20" s="14" t="s">
        <v>55</v>
      </c>
      <c r="E20" s="14" t="s">
        <v>56</v>
      </c>
      <c r="F20" s="13">
        <v>3</v>
      </c>
      <c r="G20" s="13" t="s">
        <v>57</v>
      </c>
      <c r="H20" s="15">
        <v>43976</v>
      </c>
      <c r="I20" s="15">
        <v>43976</v>
      </c>
      <c r="J20" s="53">
        <v>10296.88</v>
      </c>
      <c r="K20" s="53">
        <v>2144.88</v>
      </c>
      <c r="L20" s="53">
        <v>10360</v>
      </c>
      <c r="M20" s="13">
        <v>31</v>
      </c>
      <c r="N20" s="57">
        <v>0.6</v>
      </c>
      <c r="O20" s="56">
        <v>1930</v>
      </c>
      <c r="P20" s="56"/>
      <c r="Q20" s="13"/>
    </row>
    <row r="21" s="2" customFormat="1" ht="14" customHeight="1" spans="1:17">
      <c r="A21" s="13">
        <v>18</v>
      </c>
      <c r="B21" s="66" t="s">
        <v>62</v>
      </c>
      <c r="C21" s="14" t="s">
        <v>59</v>
      </c>
      <c r="D21" s="14" t="s">
        <v>60</v>
      </c>
      <c r="E21" s="14" t="s">
        <v>61</v>
      </c>
      <c r="F21" s="13">
        <v>1</v>
      </c>
      <c r="G21" s="13" t="s">
        <v>24</v>
      </c>
      <c r="H21" s="15">
        <v>44810</v>
      </c>
      <c r="I21" s="15">
        <v>44810</v>
      </c>
      <c r="J21" s="53">
        <v>6327.43</v>
      </c>
      <c r="K21" s="53">
        <v>4699.44</v>
      </c>
      <c r="L21" s="53">
        <v>6330</v>
      </c>
      <c r="M21" s="13">
        <v>76</v>
      </c>
      <c r="N21" s="57">
        <v>0.6</v>
      </c>
      <c r="O21" s="56">
        <v>2890</v>
      </c>
      <c r="P21" s="56"/>
      <c r="Q21" s="13"/>
    </row>
    <row r="22" s="2" customFormat="1" ht="14" customHeight="1" spans="1:17">
      <c r="A22" s="13">
        <v>19</v>
      </c>
      <c r="B22" s="66" t="s">
        <v>63</v>
      </c>
      <c r="C22" s="14" t="s">
        <v>59</v>
      </c>
      <c r="D22" s="14" t="s">
        <v>60</v>
      </c>
      <c r="E22" s="14" t="s">
        <v>61</v>
      </c>
      <c r="F22" s="13">
        <v>1</v>
      </c>
      <c r="G22" s="13" t="s">
        <v>24</v>
      </c>
      <c r="H22" s="15">
        <v>44823</v>
      </c>
      <c r="I22" s="15">
        <v>44823</v>
      </c>
      <c r="J22" s="53">
        <v>6327.43</v>
      </c>
      <c r="K22" s="53">
        <v>4699.44</v>
      </c>
      <c r="L22" s="53">
        <v>6330</v>
      </c>
      <c r="M22" s="13">
        <v>76</v>
      </c>
      <c r="N22" s="57">
        <v>0.6</v>
      </c>
      <c r="O22" s="56">
        <v>2890</v>
      </c>
      <c r="P22" s="56"/>
      <c r="Q22" s="13"/>
    </row>
    <row r="23" s="39" customFormat="1" ht="14" customHeight="1" spans="1:17">
      <c r="A23" s="41">
        <v>20</v>
      </c>
      <c r="B23" s="42" t="s">
        <v>64</v>
      </c>
      <c r="C23" s="43" t="s">
        <v>65</v>
      </c>
      <c r="D23" s="44" t="s">
        <v>66</v>
      </c>
      <c r="E23" s="43" t="s">
        <v>67</v>
      </c>
      <c r="F23" s="42">
        <v>3</v>
      </c>
      <c r="G23" s="42" t="s">
        <v>24</v>
      </c>
      <c r="H23" s="45">
        <v>43746</v>
      </c>
      <c r="I23" s="45">
        <v>43746</v>
      </c>
      <c r="J23" s="34">
        <f>3964.66/14*3</f>
        <v>849.57</v>
      </c>
      <c r="K23" s="58">
        <f>1014.34/14*3</f>
        <v>217.358571428571</v>
      </c>
      <c r="L23" s="47">
        <f>4041.34/14*3</f>
        <v>866.001428571429</v>
      </c>
      <c r="M23" s="42">
        <v>36</v>
      </c>
      <c r="N23" s="36">
        <v>0.3</v>
      </c>
      <c r="O23" s="48">
        <f>187.3/6*3</f>
        <v>93.65</v>
      </c>
      <c r="P23" s="48"/>
      <c r="Q23" s="48"/>
    </row>
    <row r="24" s="49" customFormat="1" ht="14" customHeight="1" spans="1:17">
      <c r="A24" s="13">
        <v>21</v>
      </c>
      <c r="B24" s="35"/>
      <c r="C24" s="50" t="s">
        <v>68</v>
      </c>
      <c r="D24" s="50" t="s">
        <v>69</v>
      </c>
      <c r="E24" s="51" t="s">
        <v>67</v>
      </c>
      <c r="F24" s="35">
        <v>3</v>
      </c>
      <c r="G24" s="35" t="s">
        <v>24</v>
      </c>
      <c r="H24" s="52">
        <v>43746</v>
      </c>
      <c r="I24" s="52">
        <v>43746</v>
      </c>
      <c r="J24" s="33">
        <v>9557.52</v>
      </c>
      <c r="K24" s="59">
        <v>2445.25</v>
      </c>
      <c r="L24" s="60">
        <v>9742.36</v>
      </c>
      <c r="M24" s="35">
        <v>36</v>
      </c>
      <c r="N24" s="36">
        <v>0.3</v>
      </c>
      <c r="O24" s="37">
        <v>1053</v>
      </c>
      <c r="P24" s="37"/>
      <c r="Q24" s="37"/>
    </row>
    <row r="25" s="49" customFormat="1" ht="14" customHeight="1" spans="1:17">
      <c r="A25" s="13">
        <v>22</v>
      </c>
      <c r="B25" s="35"/>
      <c r="C25" s="50" t="s">
        <v>70</v>
      </c>
      <c r="D25" s="50" t="s">
        <v>71</v>
      </c>
      <c r="E25" s="51" t="s">
        <v>67</v>
      </c>
      <c r="F25" s="35">
        <v>14</v>
      </c>
      <c r="G25" s="35" t="s">
        <v>24</v>
      </c>
      <c r="H25" s="52">
        <v>43746</v>
      </c>
      <c r="I25" s="52">
        <v>43746</v>
      </c>
      <c r="J25" s="33">
        <v>23539.88</v>
      </c>
      <c r="K25" s="59">
        <v>6022.58</v>
      </c>
      <c r="L25" s="60">
        <v>23995.15</v>
      </c>
      <c r="M25" s="35">
        <v>36</v>
      </c>
      <c r="N25" s="36">
        <v>0.3</v>
      </c>
      <c r="O25" s="37">
        <v>2593</v>
      </c>
      <c r="P25" s="37"/>
      <c r="Q25" s="37"/>
    </row>
    <row r="26" s="40" customFormat="1" ht="14" customHeight="1" spans="1:17">
      <c r="A26" s="41">
        <v>23</v>
      </c>
      <c r="B26" s="42"/>
      <c r="C26" s="44" t="s">
        <v>72</v>
      </c>
      <c r="D26" s="44" t="s">
        <v>69</v>
      </c>
      <c r="E26" s="43" t="s">
        <v>67</v>
      </c>
      <c r="F26" s="42">
        <v>2</v>
      </c>
      <c r="G26" s="42" t="s">
        <v>24</v>
      </c>
      <c r="H26" s="45">
        <v>43746</v>
      </c>
      <c r="I26" s="45">
        <v>43746</v>
      </c>
      <c r="J26" s="34">
        <v>2300.88</v>
      </c>
      <c r="K26" s="46">
        <v>588.67</v>
      </c>
      <c r="L26" s="47">
        <v>2345.38</v>
      </c>
      <c r="M26" s="42">
        <v>36</v>
      </c>
      <c r="N26" s="36">
        <v>0.3</v>
      </c>
      <c r="O26" s="48">
        <v>272.5</v>
      </c>
      <c r="P26" s="48"/>
      <c r="Q26" s="48"/>
    </row>
    <row r="27" s="49" customFormat="1" ht="14" customHeight="1" spans="1:17">
      <c r="A27" s="13">
        <v>24</v>
      </c>
      <c r="B27" s="35"/>
      <c r="C27" s="50" t="s">
        <v>74</v>
      </c>
      <c r="D27" s="50" t="s">
        <v>75</v>
      </c>
      <c r="E27" s="51" t="s">
        <v>67</v>
      </c>
      <c r="F27" s="35">
        <v>1</v>
      </c>
      <c r="G27" s="35" t="s">
        <v>24</v>
      </c>
      <c r="H27" s="52">
        <v>43746</v>
      </c>
      <c r="I27" s="52">
        <v>43746</v>
      </c>
      <c r="J27" s="33">
        <v>530.97</v>
      </c>
      <c r="K27" s="59">
        <v>135.85</v>
      </c>
      <c r="L27" s="60">
        <v>541.24</v>
      </c>
      <c r="M27" s="35">
        <v>36</v>
      </c>
      <c r="N27" s="36">
        <v>0.3</v>
      </c>
      <c r="O27" s="37">
        <v>58</v>
      </c>
      <c r="P27" s="37"/>
      <c r="Q27" s="37"/>
    </row>
    <row r="28" s="49" customFormat="1" ht="14" customHeight="1" spans="1:17">
      <c r="A28" s="13">
        <v>25</v>
      </c>
      <c r="B28" s="35"/>
      <c r="C28" s="50" t="s">
        <v>76</v>
      </c>
      <c r="D28" s="50" t="s">
        <v>69</v>
      </c>
      <c r="E28" s="51" t="s">
        <v>67</v>
      </c>
      <c r="F28" s="35">
        <v>2</v>
      </c>
      <c r="G28" s="35" t="s">
        <v>24</v>
      </c>
      <c r="H28" s="52">
        <v>43746</v>
      </c>
      <c r="I28" s="52">
        <v>43746</v>
      </c>
      <c r="J28" s="33">
        <v>1769.9</v>
      </c>
      <c r="K28" s="59">
        <v>452.82</v>
      </c>
      <c r="L28" s="60">
        <v>1804.13</v>
      </c>
      <c r="M28" s="35">
        <v>36</v>
      </c>
      <c r="N28" s="36">
        <v>0.3</v>
      </c>
      <c r="O28" s="37">
        <v>195</v>
      </c>
      <c r="P28" s="37"/>
      <c r="Q28" s="37"/>
    </row>
    <row r="29" s="49" customFormat="1" ht="14" customHeight="1" spans="1:17">
      <c r="A29" s="13">
        <v>26</v>
      </c>
      <c r="B29" s="35"/>
      <c r="C29" s="50" t="s">
        <v>77</v>
      </c>
      <c r="D29" s="50" t="s">
        <v>78</v>
      </c>
      <c r="E29" s="51" t="s">
        <v>67</v>
      </c>
      <c r="F29" s="35">
        <v>1</v>
      </c>
      <c r="G29" s="35" t="s">
        <v>24</v>
      </c>
      <c r="H29" s="52">
        <v>43746</v>
      </c>
      <c r="I29" s="52">
        <v>43746</v>
      </c>
      <c r="J29" s="33">
        <v>619.47</v>
      </c>
      <c r="K29" s="59">
        <v>158.49</v>
      </c>
      <c r="L29" s="60">
        <v>631.45</v>
      </c>
      <c r="M29" s="35">
        <v>36</v>
      </c>
      <c r="N29" s="36">
        <v>0.3</v>
      </c>
      <c r="O29" s="37">
        <v>68</v>
      </c>
      <c r="P29" s="37"/>
      <c r="Q29" s="37"/>
    </row>
    <row r="30" s="49" customFormat="1" ht="14" customHeight="1" spans="1:17">
      <c r="A30" s="13">
        <v>27</v>
      </c>
      <c r="B30" s="35"/>
      <c r="C30" s="50" t="s">
        <v>79</v>
      </c>
      <c r="D30" s="50" t="s">
        <v>80</v>
      </c>
      <c r="E30" s="51" t="s">
        <v>67</v>
      </c>
      <c r="F30" s="35">
        <v>1</v>
      </c>
      <c r="G30" s="35" t="s">
        <v>24</v>
      </c>
      <c r="H30" s="52">
        <v>43746</v>
      </c>
      <c r="I30" s="52">
        <v>43746</v>
      </c>
      <c r="J30" s="33">
        <v>619.47</v>
      </c>
      <c r="K30" s="59">
        <v>158.49</v>
      </c>
      <c r="L30" s="60">
        <v>631.45</v>
      </c>
      <c r="M30" s="35">
        <v>36</v>
      </c>
      <c r="N30" s="36">
        <v>0.3</v>
      </c>
      <c r="O30" s="37">
        <v>68</v>
      </c>
      <c r="P30" s="37"/>
      <c r="Q30" s="37"/>
    </row>
    <row r="31" s="49" customFormat="1" ht="14" customHeight="1" spans="1:17">
      <c r="A31" s="13">
        <v>28</v>
      </c>
      <c r="B31" s="35"/>
      <c r="C31" s="50" t="s">
        <v>74</v>
      </c>
      <c r="D31" s="50" t="s">
        <v>81</v>
      </c>
      <c r="E31" s="51" t="s">
        <v>67</v>
      </c>
      <c r="F31" s="35">
        <v>1</v>
      </c>
      <c r="G31" s="35" t="s">
        <v>24</v>
      </c>
      <c r="H31" s="52">
        <v>43746</v>
      </c>
      <c r="I31" s="52">
        <v>43746</v>
      </c>
      <c r="J31" s="33">
        <v>619.47</v>
      </c>
      <c r="K31" s="59">
        <v>158.49</v>
      </c>
      <c r="L31" s="60">
        <v>631.45</v>
      </c>
      <c r="M31" s="35">
        <v>36</v>
      </c>
      <c r="N31" s="36">
        <v>0.3</v>
      </c>
      <c r="O31" s="37">
        <v>68</v>
      </c>
      <c r="P31" s="37"/>
      <c r="Q31" s="37"/>
    </row>
    <row r="32" s="49" customFormat="1" ht="14" customHeight="1" spans="1:17">
      <c r="A32" s="13">
        <v>29</v>
      </c>
      <c r="B32" s="35"/>
      <c r="C32" s="50" t="s">
        <v>82</v>
      </c>
      <c r="D32" s="50" t="s">
        <v>83</v>
      </c>
      <c r="E32" s="51" t="s">
        <v>67</v>
      </c>
      <c r="F32" s="35">
        <v>1</v>
      </c>
      <c r="G32" s="35" t="s">
        <v>24</v>
      </c>
      <c r="H32" s="52">
        <v>43746</v>
      </c>
      <c r="I32" s="52">
        <v>43746</v>
      </c>
      <c r="J32" s="33">
        <v>5752.21</v>
      </c>
      <c r="K32" s="59">
        <v>1471.68</v>
      </c>
      <c r="L32" s="60">
        <v>5863.46</v>
      </c>
      <c r="M32" s="35">
        <v>36</v>
      </c>
      <c r="N32" s="36">
        <v>0.3</v>
      </c>
      <c r="O32" s="37">
        <v>634</v>
      </c>
      <c r="P32" s="37"/>
      <c r="Q32" s="37"/>
    </row>
    <row r="33" s="40" customFormat="1" ht="14" customHeight="1" spans="1:17">
      <c r="A33" s="41">
        <v>31</v>
      </c>
      <c r="B33" s="42"/>
      <c r="C33" s="43" t="s">
        <v>86</v>
      </c>
      <c r="D33" s="44" t="s">
        <v>69</v>
      </c>
      <c r="E33" s="43" t="s">
        <v>67</v>
      </c>
      <c r="F33" s="42">
        <v>45</v>
      </c>
      <c r="G33" s="42" t="s">
        <v>24</v>
      </c>
      <c r="H33" s="45">
        <v>43746</v>
      </c>
      <c r="I33" s="45">
        <v>43746</v>
      </c>
      <c r="J33" s="34">
        <f>8601.66/54*45</f>
        <v>7168.05</v>
      </c>
      <c r="K33" s="58">
        <f>2200.7/54*45</f>
        <v>1833.91666666667</v>
      </c>
      <c r="L33" s="47">
        <f>8768.02/54*45</f>
        <v>7306.68333333333</v>
      </c>
      <c r="M33" s="42">
        <v>36</v>
      </c>
      <c r="N33" s="36">
        <v>0.3</v>
      </c>
      <c r="O33" s="48">
        <f>825.1/47*45</f>
        <v>789.989361702128</v>
      </c>
      <c r="P33" s="48"/>
      <c r="Q33" s="48"/>
    </row>
    <row r="34" s="49" customFormat="1" ht="14" customHeight="1" spans="1:17">
      <c r="A34" s="13">
        <v>32</v>
      </c>
      <c r="B34" s="35"/>
      <c r="C34" s="50" t="s">
        <v>88</v>
      </c>
      <c r="D34" s="50" t="s">
        <v>69</v>
      </c>
      <c r="E34" s="51" t="s">
        <v>67</v>
      </c>
      <c r="F34" s="35">
        <v>2</v>
      </c>
      <c r="G34" s="35" t="s">
        <v>24</v>
      </c>
      <c r="H34" s="52">
        <v>43746</v>
      </c>
      <c r="I34" s="52">
        <v>43746</v>
      </c>
      <c r="J34" s="33">
        <v>2654.86</v>
      </c>
      <c r="K34" s="59">
        <v>679.23</v>
      </c>
      <c r="L34" s="60">
        <v>2706.21</v>
      </c>
      <c r="M34" s="35">
        <v>36</v>
      </c>
      <c r="N34" s="36">
        <v>0.3</v>
      </c>
      <c r="O34" s="37">
        <v>272.5</v>
      </c>
      <c r="P34" s="37"/>
      <c r="Q34" s="37" t="s">
        <v>89</v>
      </c>
    </row>
    <row r="35" s="49" customFormat="1" ht="14" customHeight="1" spans="1:17">
      <c r="A35" s="13">
        <v>33</v>
      </c>
      <c r="B35" s="35"/>
      <c r="C35" s="50" t="s">
        <v>90</v>
      </c>
      <c r="D35" s="50" t="s">
        <v>91</v>
      </c>
      <c r="E35" s="51" t="s">
        <v>67</v>
      </c>
      <c r="F35" s="35">
        <v>1</v>
      </c>
      <c r="G35" s="35" t="s">
        <v>24</v>
      </c>
      <c r="H35" s="52">
        <v>43746</v>
      </c>
      <c r="I35" s="52">
        <v>43746</v>
      </c>
      <c r="J35" s="33">
        <v>2920.35</v>
      </c>
      <c r="K35" s="59">
        <v>747.16</v>
      </c>
      <c r="L35" s="60">
        <v>2976.83</v>
      </c>
      <c r="M35" s="35">
        <v>36</v>
      </c>
      <c r="N35" s="36">
        <v>0.3</v>
      </c>
      <c r="O35" s="37">
        <v>322</v>
      </c>
      <c r="P35" s="37"/>
      <c r="Q35" s="37"/>
    </row>
    <row r="36" s="49" customFormat="1" ht="14" customHeight="1" spans="1:17">
      <c r="A36" s="13">
        <v>34</v>
      </c>
      <c r="B36" s="35"/>
      <c r="C36" s="50" t="s">
        <v>92</v>
      </c>
      <c r="D36" s="50" t="s">
        <v>69</v>
      </c>
      <c r="E36" s="51" t="s">
        <v>67</v>
      </c>
      <c r="F36" s="35">
        <v>1</v>
      </c>
      <c r="G36" s="35" t="s">
        <v>24</v>
      </c>
      <c r="H36" s="52">
        <v>43746</v>
      </c>
      <c r="I36" s="52">
        <v>43746</v>
      </c>
      <c r="J36" s="33">
        <v>1486.72</v>
      </c>
      <c r="K36" s="59">
        <v>380.37</v>
      </c>
      <c r="L36" s="60">
        <v>1515.47</v>
      </c>
      <c r="M36" s="35">
        <v>36</v>
      </c>
      <c r="N36" s="36">
        <v>0.3</v>
      </c>
      <c r="O36" s="37">
        <v>164</v>
      </c>
      <c r="P36" s="37"/>
      <c r="Q36" s="37"/>
    </row>
    <row r="37" s="49" customFormat="1" ht="14" customHeight="1" spans="1:17">
      <c r="A37" s="13">
        <v>35</v>
      </c>
      <c r="B37" s="35"/>
      <c r="C37" s="50" t="s">
        <v>93</v>
      </c>
      <c r="D37" s="50" t="s">
        <v>94</v>
      </c>
      <c r="E37" s="51" t="s">
        <v>67</v>
      </c>
      <c r="F37" s="35">
        <v>1</v>
      </c>
      <c r="G37" s="35" t="s">
        <v>24</v>
      </c>
      <c r="H37" s="52">
        <v>43746</v>
      </c>
      <c r="I37" s="52">
        <v>43746</v>
      </c>
      <c r="J37" s="33">
        <v>2831.86</v>
      </c>
      <c r="K37" s="59">
        <v>724.52</v>
      </c>
      <c r="L37" s="60">
        <v>2886.63</v>
      </c>
      <c r="M37" s="35">
        <v>36</v>
      </c>
      <c r="N37" s="36">
        <v>0.3</v>
      </c>
      <c r="O37" s="37">
        <v>312</v>
      </c>
      <c r="P37" s="37"/>
      <c r="Q37" s="37"/>
    </row>
    <row r="38" s="4" customFormat="1" ht="14" customHeight="1" spans="1:17">
      <c r="A38" s="16" t="s">
        <v>98</v>
      </c>
      <c r="B38" s="17"/>
      <c r="C38" s="17"/>
      <c r="D38" s="17"/>
      <c r="E38" s="18"/>
      <c r="F38" s="19"/>
      <c r="G38" s="19"/>
      <c r="H38" s="19"/>
      <c r="I38" s="19"/>
      <c r="J38" s="33">
        <f>SUM(J5:J37)</f>
        <v>152412.29</v>
      </c>
      <c r="K38" s="33">
        <f>SUM(K5:K37)</f>
        <v>32655.5652380952</v>
      </c>
      <c r="L38" s="33">
        <f>SUM(L5:L37)</f>
        <v>113193.894761905</v>
      </c>
      <c r="M38" s="35"/>
      <c r="N38" s="36"/>
      <c r="O38" s="37">
        <f>SUM(O5:O37)</f>
        <v>17913.6393617021</v>
      </c>
      <c r="P38" s="37">
        <f>ROUND(19800/汇总!O42*O38,2)</f>
        <v>16335.83</v>
      </c>
      <c r="Q38" s="38"/>
    </row>
    <row r="44" spans="10:10">
      <c r="J44" s="33"/>
    </row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s="4" customFormat="1"/>
  </sheetData>
  <mergeCells count="18">
    <mergeCell ref="A1:Q1"/>
    <mergeCell ref="A2:E2"/>
    <mergeCell ref="M2:Q2"/>
    <mergeCell ref="J3:K3"/>
    <mergeCell ref="L3:O3"/>
    <mergeCell ref="A38:E38"/>
    <mergeCell ref="A3:A4"/>
    <mergeCell ref="B3:B4"/>
    <mergeCell ref="B23:B37"/>
    <mergeCell ref="C3:C4"/>
    <mergeCell ref="D3:D4"/>
    <mergeCell ref="E3:E4"/>
    <mergeCell ref="F3:F4"/>
    <mergeCell ref="G3:G4"/>
    <mergeCell ref="H3:H4"/>
    <mergeCell ref="I3:I4"/>
    <mergeCell ref="P3:P4"/>
    <mergeCell ref="Q3:Q4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44"/>
  <sheetViews>
    <sheetView workbookViewId="0">
      <selection activeCell="O28" sqref="O28"/>
    </sheetView>
  </sheetViews>
  <sheetFormatPr defaultColWidth="9" defaultRowHeight="13.1"/>
  <cols>
    <col min="1" max="1" width="6.53982300884956" style="4" customWidth="1"/>
    <col min="2" max="2" width="7.36283185840708" style="4" customWidth="1"/>
    <col min="3" max="3" width="19" style="4" customWidth="1"/>
    <col min="4" max="4" width="18.5398230088496" style="4" customWidth="1"/>
    <col min="5" max="5" width="21.070796460177" style="4" customWidth="1"/>
    <col min="6" max="6" width="5.08849557522124" style="4" customWidth="1"/>
    <col min="7" max="7" width="3.90265486725664" style="4" customWidth="1"/>
    <col min="8" max="9" width="7.08849557522124" style="4" customWidth="1"/>
    <col min="10" max="10" width="9.63716814159292" style="5" customWidth="1"/>
    <col min="11" max="11" width="11.0884955752212" style="5" customWidth="1"/>
    <col min="12" max="12" width="9.63716814159292" style="5" customWidth="1"/>
    <col min="13" max="13" width="6.36283185840708" style="6" customWidth="1"/>
    <col min="14" max="14" width="5.50442477876106" style="7" customWidth="1"/>
    <col min="15" max="16" width="8.90265486725664" style="4" customWidth="1"/>
    <col min="17" max="17" width="12.0884955752212" style="6" customWidth="1"/>
    <col min="18" max="16384" width="9" style="4"/>
  </cols>
  <sheetData>
    <row r="1" s="1" customFormat="1" ht="23.25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20"/>
      <c r="K1" s="20"/>
      <c r="L1" s="20"/>
      <c r="M1" s="9"/>
      <c r="N1" s="21"/>
      <c r="O1" s="9"/>
      <c r="P1" s="9"/>
      <c r="Q1" s="9"/>
    </row>
    <row r="2" s="2" customFormat="1" ht="14" customHeight="1" spans="1:17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22"/>
      <c r="K2" s="22"/>
      <c r="L2" s="22"/>
      <c r="M2" s="23" t="s">
        <v>2</v>
      </c>
      <c r="N2" s="24"/>
      <c r="O2" s="23"/>
      <c r="P2" s="23"/>
      <c r="Q2" s="23"/>
    </row>
    <row r="3" s="3" customFormat="1" ht="19" customHeight="1" spans="1:1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5" t="s">
        <v>12</v>
      </c>
      <c r="K3" s="25"/>
      <c r="L3" s="26" t="s">
        <v>13</v>
      </c>
      <c r="M3" s="12"/>
      <c r="N3" s="27"/>
      <c r="O3" s="12"/>
      <c r="P3" s="28" t="s">
        <v>99</v>
      </c>
      <c r="Q3" s="12" t="s">
        <v>15</v>
      </c>
    </row>
    <row r="4" s="3" customFormat="1" ht="19" customHeight="1" spans="1:17">
      <c r="A4" s="12"/>
      <c r="B4" s="12"/>
      <c r="C4" s="12"/>
      <c r="D4" s="12"/>
      <c r="E4" s="12"/>
      <c r="F4" s="12"/>
      <c r="G4" s="12"/>
      <c r="H4" s="12"/>
      <c r="I4" s="12"/>
      <c r="J4" s="26" t="s">
        <v>16</v>
      </c>
      <c r="K4" s="26" t="s">
        <v>17</v>
      </c>
      <c r="L4" s="26" t="s">
        <v>16</v>
      </c>
      <c r="M4" s="12" t="s">
        <v>18</v>
      </c>
      <c r="N4" s="27" t="s">
        <v>19</v>
      </c>
      <c r="O4" s="12" t="s">
        <v>17</v>
      </c>
      <c r="P4" s="29"/>
      <c r="Q4" s="12"/>
    </row>
    <row r="5" s="39" customFormat="1" ht="14" customHeight="1" spans="1:17">
      <c r="A5" s="41">
        <v>20</v>
      </c>
      <c r="B5" s="42" t="s">
        <v>64</v>
      </c>
      <c r="C5" s="43" t="s">
        <v>65</v>
      </c>
      <c r="D5" s="44" t="s">
        <v>66</v>
      </c>
      <c r="E5" s="43" t="s">
        <v>67</v>
      </c>
      <c r="F5" s="42">
        <v>3</v>
      </c>
      <c r="G5" s="42" t="s">
        <v>24</v>
      </c>
      <c r="H5" s="45">
        <v>43746</v>
      </c>
      <c r="I5" s="45">
        <v>43746</v>
      </c>
      <c r="J5" s="34">
        <f>3964.66/14*3</f>
        <v>849.57</v>
      </c>
      <c r="K5" s="46">
        <f>1014.34/14*3</f>
        <v>217.358571428571</v>
      </c>
      <c r="L5" s="47">
        <f>4041.34/14*3</f>
        <v>866.001428571429</v>
      </c>
      <c r="M5" s="42">
        <v>36</v>
      </c>
      <c r="N5" s="36">
        <v>0.3</v>
      </c>
      <c r="O5" s="48">
        <f>187.3/2</f>
        <v>93.65</v>
      </c>
      <c r="P5" s="48"/>
      <c r="Q5" s="48"/>
    </row>
    <row r="6" s="40" customFormat="1" ht="14" customHeight="1" spans="1:17">
      <c r="A6" s="41">
        <v>30</v>
      </c>
      <c r="B6" s="42"/>
      <c r="C6" s="44" t="s">
        <v>84</v>
      </c>
      <c r="D6" s="44" t="s">
        <v>85</v>
      </c>
      <c r="E6" s="43" t="s">
        <v>67</v>
      </c>
      <c r="F6" s="42">
        <v>1</v>
      </c>
      <c r="G6" s="42" t="s">
        <v>24</v>
      </c>
      <c r="H6" s="45">
        <v>43746</v>
      </c>
      <c r="I6" s="45">
        <v>43746</v>
      </c>
      <c r="J6" s="34">
        <v>1592.92</v>
      </c>
      <c r="K6" s="46">
        <v>407.54</v>
      </c>
      <c r="L6" s="47">
        <v>1623.73</v>
      </c>
      <c r="M6" s="42">
        <v>36</v>
      </c>
      <c r="N6" s="36">
        <v>0.3</v>
      </c>
      <c r="O6" s="48">
        <v>175</v>
      </c>
      <c r="P6" s="48"/>
      <c r="Q6" s="48"/>
    </row>
    <row r="7" s="40" customFormat="1" ht="14" customHeight="1" spans="1:17">
      <c r="A7" s="41">
        <v>31</v>
      </c>
      <c r="B7" s="42"/>
      <c r="C7" s="43" t="s">
        <v>86</v>
      </c>
      <c r="D7" s="44" t="s">
        <v>69</v>
      </c>
      <c r="E7" s="43" t="s">
        <v>67</v>
      </c>
      <c r="F7" s="42">
        <v>2</v>
      </c>
      <c r="G7" s="42" t="s">
        <v>24</v>
      </c>
      <c r="H7" s="45">
        <v>43746</v>
      </c>
      <c r="I7" s="45">
        <v>43746</v>
      </c>
      <c r="J7" s="34">
        <f>8601.66/54*2</f>
        <v>318.58</v>
      </c>
      <c r="K7" s="46">
        <f>2200.7/54*2</f>
        <v>81.5074074074074</v>
      </c>
      <c r="L7" s="47">
        <f>8768.02/54*2</f>
        <v>324.741481481482</v>
      </c>
      <c r="M7" s="42">
        <v>36</v>
      </c>
      <c r="N7" s="36">
        <v>0.3</v>
      </c>
      <c r="O7" s="48">
        <f>825.1/47*2</f>
        <v>35.1106382978723</v>
      </c>
      <c r="P7" s="48"/>
      <c r="Q7" s="48" t="s">
        <v>87</v>
      </c>
    </row>
    <row r="8" s="40" customFormat="1" ht="14" customHeight="1" spans="1:17">
      <c r="A8" s="41">
        <v>36</v>
      </c>
      <c r="B8" s="42"/>
      <c r="C8" s="44" t="s">
        <v>90</v>
      </c>
      <c r="D8" s="44" t="s">
        <v>95</v>
      </c>
      <c r="E8" s="43" t="s">
        <v>67</v>
      </c>
      <c r="F8" s="42">
        <v>2</v>
      </c>
      <c r="G8" s="42" t="s">
        <v>24</v>
      </c>
      <c r="H8" s="45">
        <v>43746</v>
      </c>
      <c r="I8" s="45">
        <v>43746</v>
      </c>
      <c r="J8" s="34">
        <v>3185.84</v>
      </c>
      <c r="K8" s="46">
        <v>815.08</v>
      </c>
      <c r="L8" s="47">
        <v>3247.45</v>
      </c>
      <c r="M8" s="42">
        <v>36</v>
      </c>
      <c r="N8" s="36">
        <v>0.3</v>
      </c>
      <c r="O8" s="48">
        <v>321.5</v>
      </c>
      <c r="P8" s="48"/>
      <c r="Q8" s="48"/>
    </row>
    <row r="9" s="40" customFormat="1" ht="14" customHeight="1" spans="1:17">
      <c r="A9" s="41">
        <v>37</v>
      </c>
      <c r="B9" s="42"/>
      <c r="C9" s="44" t="s">
        <v>96</v>
      </c>
      <c r="D9" s="44" t="s">
        <v>97</v>
      </c>
      <c r="E9" s="43" t="s">
        <v>67</v>
      </c>
      <c r="F9" s="42">
        <v>2</v>
      </c>
      <c r="G9" s="42" t="s">
        <v>24</v>
      </c>
      <c r="H9" s="45">
        <v>43746</v>
      </c>
      <c r="I9" s="45">
        <v>43746</v>
      </c>
      <c r="J9" s="34">
        <v>2654.88</v>
      </c>
      <c r="K9" s="46">
        <v>679.24</v>
      </c>
      <c r="L9" s="47">
        <v>2706.22</v>
      </c>
      <c r="M9" s="42">
        <v>36</v>
      </c>
      <c r="N9" s="36">
        <v>0.3</v>
      </c>
      <c r="O9" s="48">
        <v>283.5</v>
      </c>
      <c r="P9" s="48"/>
      <c r="Q9" s="48"/>
    </row>
    <row r="10" s="4" customFormat="1" ht="14" customHeight="1" spans="1:17">
      <c r="A10" s="16" t="s">
        <v>98</v>
      </c>
      <c r="B10" s="17"/>
      <c r="C10" s="17"/>
      <c r="D10" s="17"/>
      <c r="E10" s="18"/>
      <c r="F10" s="19"/>
      <c r="G10" s="19"/>
      <c r="H10" s="19"/>
      <c r="I10" s="19"/>
      <c r="J10" s="33">
        <f>SUM(J5:J9)</f>
        <v>8601.79</v>
      </c>
      <c r="K10" s="33">
        <f>SUM(K5:K9)</f>
        <v>2200.72597883598</v>
      </c>
      <c r="L10" s="33">
        <f>SUM(L5:L9)</f>
        <v>8768.14291005291</v>
      </c>
      <c r="M10" s="35"/>
      <c r="N10" s="36"/>
      <c r="O10" s="37">
        <f>SUM(O5:O9)</f>
        <v>908.760638297872</v>
      </c>
      <c r="P10" s="37">
        <f>ROUND(19800/21712.4*O10,2)</f>
        <v>828.72</v>
      </c>
      <c r="Q10" s="38"/>
    </row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s="4" customFormat="1"/>
  </sheetData>
  <mergeCells count="18">
    <mergeCell ref="A1:Q1"/>
    <mergeCell ref="A2:E2"/>
    <mergeCell ref="M2:Q2"/>
    <mergeCell ref="J3:K3"/>
    <mergeCell ref="L3:O3"/>
    <mergeCell ref="A10:E10"/>
    <mergeCell ref="A3:A4"/>
    <mergeCell ref="B3:B4"/>
    <mergeCell ref="B5:B9"/>
    <mergeCell ref="C3:C4"/>
    <mergeCell ref="D3:D4"/>
    <mergeCell ref="E3:E4"/>
    <mergeCell ref="F3:F4"/>
    <mergeCell ref="G3:G4"/>
    <mergeCell ref="H3:H4"/>
    <mergeCell ref="I3:I4"/>
    <mergeCell ref="P3:P4"/>
    <mergeCell ref="Q3:Q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40"/>
  <sheetViews>
    <sheetView tabSelected="1" workbookViewId="0">
      <selection activeCell="E22" sqref="E21:E22"/>
    </sheetView>
  </sheetViews>
  <sheetFormatPr defaultColWidth="9" defaultRowHeight="13.1"/>
  <cols>
    <col min="1" max="1" width="6.53982300884956" style="4" customWidth="1"/>
    <col min="2" max="2" width="7.36283185840708" style="4" customWidth="1"/>
    <col min="3" max="3" width="19" style="4" customWidth="1"/>
    <col min="4" max="4" width="18.5398230088496" style="4" customWidth="1"/>
    <col min="5" max="5" width="21.070796460177" style="4" customWidth="1"/>
    <col min="6" max="6" width="5.08849557522124" style="4" customWidth="1"/>
    <col min="7" max="7" width="3.90265486725664" style="4" customWidth="1"/>
    <col min="8" max="9" width="7.08849557522124" style="4" customWidth="1"/>
    <col min="10" max="10" width="9.63716814159292" style="5" customWidth="1"/>
    <col min="11" max="11" width="11.0884955752212" style="5" customWidth="1"/>
    <col min="12" max="12" width="9.63716814159292" style="5" customWidth="1"/>
    <col min="13" max="13" width="6.36283185840708" style="6" customWidth="1"/>
    <col min="14" max="14" width="5.50442477876106" style="7" customWidth="1"/>
    <col min="15" max="16" width="8.90265486725664" style="4" customWidth="1"/>
    <col min="17" max="17" width="12.0884955752212" style="6" customWidth="1"/>
    <col min="18" max="16384" width="9" style="4"/>
  </cols>
  <sheetData>
    <row r="1" s="1" customFormat="1" ht="23.25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20"/>
      <c r="K1" s="20"/>
      <c r="L1" s="20"/>
      <c r="M1" s="9"/>
      <c r="N1" s="21"/>
      <c r="O1" s="9"/>
      <c r="P1" s="9"/>
      <c r="Q1" s="9"/>
    </row>
    <row r="2" s="2" customFormat="1" ht="14" customHeight="1" spans="1:17">
      <c r="A2" s="10" t="s">
        <v>1</v>
      </c>
      <c r="B2" s="10"/>
      <c r="C2" s="10"/>
      <c r="D2" s="10"/>
      <c r="E2" s="10"/>
      <c r="F2" s="11"/>
      <c r="G2" s="11"/>
      <c r="H2" s="11"/>
      <c r="I2" s="11"/>
      <c r="J2" s="22"/>
      <c r="K2" s="22"/>
      <c r="L2" s="22"/>
      <c r="M2" s="23" t="s">
        <v>2</v>
      </c>
      <c r="N2" s="24"/>
      <c r="O2" s="23"/>
      <c r="P2" s="23"/>
      <c r="Q2" s="23"/>
    </row>
    <row r="3" s="3" customFormat="1" ht="19" customHeight="1" spans="1:17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25" t="s">
        <v>12</v>
      </c>
      <c r="K3" s="25"/>
      <c r="L3" s="26" t="s">
        <v>13</v>
      </c>
      <c r="M3" s="12"/>
      <c r="N3" s="27"/>
      <c r="O3" s="12"/>
      <c r="P3" s="28" t="s">
        <v>99</v>
      </c>
      <c r="Q3" s="12" t="s">
        <v>15</v>
      </c>
    </row>
    <row r="4" s="3" customFormat="1" ht="19" customHeight="1" spans="1:17">
      <c r="A4" s="12"/>
      <c r="B4" s="12"/>
      <c r="C4" s="12"/>
      <c r="D4" s="12"/>
      <c r="E4" s="12"/>
      <c r="F4" s="12"/>
      <c r="G4" s="12"/>
      <c r="H4" s="12"/>
      <c r="I4" s="12"/>
      <c r="J4" s="26" t="s">
        <v>16</v>
      </c>
      <c r="K4" s="26" t="s">
        <v>17</v>
      </c>
      <c r="L4" s="26" t="s">
        <v>16</v>
      </c>
      <c r="M4" s="12" t="s">
        <v>18</v>
      </c>
      <c r="N4" s="27" t="s">
        <v>19</v>
      </c>
      <c r="O4" s="12" t="s">
        <v>17</v>
      </c>
      <c r="P4" s="29"/>
      <c r="Q4" s="12"/>
    </row>
    <row r="5" s="2" customFormat="1" ht="14" customHeight="1" spans="1:17">
      <c r="A5" s="13">
        <v>17</v>
      </c>
      <c r="B5" s="13" t="s">
        <v>58</v>
      </c>
      <c r="C5" s="14" t="s">
        <v>59</v>
      </c>
      <c r="D5" s="14" t="s">
        <v>60</v>
      </c>
      <c r="E5" s="14" t="s">
        <v>61</v>
      </c>
      <c r="F5" s="13">
        <v>1</v>
      </c>
      <c r="G5" s="13" t="s">
        <v>24</v>
      </c>
      <c r="H5" s="15">
        <v>44810</v>
      </c>
      <c r="I5" s="15">
        <v>44810</v>
      </c>
      <c r="J5" s="30">
        <v>6327.44</v>
      </c>
      <c r="K5" s="30">
        <v>4699.45</v>
      </c>
      <c r="L5" s="30">
        <v>6330</v>
      </c>
      <c r="M5" s="13">
        <v>76</v>
      </c>
      <c r="N5" s="31">
        <v>0.6</v>
      </c>
      <c r="O5" s="32">
        <v>2890</v>
      </c>
      <c r="P5" s="32"/>
      <c r="Q5" s="13"/>
    </row>
    <row r="6" s="4" customFormat="1" ht="14" customHeight="1" spans="1:17">
      <c r="A6" s="16" t="s">
        <v>98</v>
      </c>
      <c r="B6" s="17"/>
      <c r="C6" s="17"/>
      <c r="D6" s="17"/>
      <c r="E6" s="18"/>
      <c r="F6" s="19"/>
      <c r="G6" s="19"/>
      <c r="H6" s="19"/>
      <c r="I6" s="19"/>
      <c r="J6" s="33">
        <f>SUM(J5:J5)</f>
        <v>6327.44</v>
      </c>
      <c r="K6" s="34">
        <f>SUM(K5:K5)</f>
        <v>4699.45</v>
      </c>
      <c r="L6" s="34">
        <f>SUM(L5:L5)</f>
        <v>6330</v>
      </c>
      <c r="M6" s="35"/>
      <c r="N6" s="36"/>
      <c r="O6" s="37">
        <f>SUM(O5:O5)</f>
        <v>2890</v>
      </c>
      <c r="P6" s="37">
        <f>ROUND(19800/21712.4*O6,2)</f>
        <v>2635.45</v>
      </c>
      <c r="Q6" s="38"/>
    </row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s="4" customFormat="1"/>
  </sheetData>
  <mergeCells count="17">
    <mergeCell ref="A1:Q1"/>
    <mergeCell ref="A2:E2"/>
    <mergeCell ref="M2:Q2"/>
    <mergeCell ref="J3:K3"/>
    <mergeCell ref="L3:O3"/>
    <mergeCell ref="A6:E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一包</vt:lpstr>
      <vt:lpstr>二包</vt:lpstr>
      <vt:lpstr>三包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中南沛心</dc:creator>
  <cp:lastModifiedBy>中南沛心</cp:lastModifiedBy>
  <dcterms:created xsi:type="dcterms:W3CDTF">2023-05-12T11:15:00Z</dcterms:created>
  <dcterms:modified xsi:type="dcterms:W3CDTF">2024-06-20T06:37:27Z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A801FFB460CC444E862DB1781619C890_13</vt:lpwstr>
  </property>
</Properties>
</file>